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9305" yWindow="-15" windowWidth="19110" windowHeight="18525" firstSheet="4" activeTab="8"/>
  </bookViews>
  <sheets>
    <sheet name="Lähteandmed" sheetId="1" r:id="rId1"/>
    <sheet name="Visangud" sheetId="11" r:id="rId2"/>
    <sheet name="Juhtme rež 110" sheetId="19" r:id="rId3"/>
    <sheet name="Juhtme rež 330" sheetId="7" r:id="rId4"/>
    <sheet name="Trossi rež" sheetId="12" r:id="rId5"/>
    <sheet name="Trossi rež (2)" sheetId="17" r:id="rId6"/>
    <sheet name="Juhtme mont 110" sheetId="20" r:id="rId7"/>
    <sheet name="Juhtme mont 330" sheetId="23" r:id="rId8"/>
    <sheet name="Trossi mont" sheetId="24" r:id="rId9"/>
    <sheet name="Trossi mont (2)" sheetId="26" r:id="rId10"/>
  </sheets>
  <externalReferences>
    <externalReference r:id="rId11"/>
    <externalReference r:id="rId12"/>
  </externalReferences>
  <definedNames>
    <definedName name="hj">Lähteandmed!$C$18</definedName>
    <definedName name="hJ_1">Lähteandmed!$D$18</definedName>
    <definedName name="ht">Lähteandmed!$E$18</definedName>
    <definedName name="ht_2">Lähteandmed!$F$18</definedName>
    <definedName name="JaideJ">Lähteandmed!$C$17</definedName>
    <definedName name="JaideJ_1">Lähteandmed!$D$17</definedName>
    <definedName name="JaideT">Lähteandmed!$E$17</definedName>
    <definedName name="JaideT2">Lähteandmed!$F$17</definedName>
    <definedName name="jaitetegur">Lähteandmed!$E$24:$E$82</definedName>
    <definedName name="JuheM" localSheetId="2">'Juhtme rež 110'!$5:$5</definedName>
    <definedName name="JuheM">'Juhtme rež 330'!$5:$5</definedName>
    <definedName name="Juhtmed">Lähteandmed!$A$2:$J$10</definedName>
    <definedName name="kaalutegur">Lähteandmed!$D$24:$D$82</definedName>
    <definedName name="Köide">Visangud!$B$1</definedName>
    <definedName name="_xlnm.Print_Area" localSheetId="6">'Juhtme mont 110'!$A$1:$O$233</definedName>
    <definedName name="_xlnm.Print_Area" localSheetId="7">'Juhtme mont 330'!$A$1:$O$228</definedName>
    <definedName name="_xlnm.Print_Area" localSheetId="2">'Juhtme rež 110'!$A$1:$Z$65</definedName>
    <definedName name="_xlnm.Print_Area" localSheetId="3">'Juhtme rež 330'!$A$1:$V$65</definedName>
    <definedName name="_xlnm.Print_Area" localSheetId="8">'Trossi mont'!$A$1:$O$209</definedName>
    <definedName name="_xlnm.Print_Area" localSheetId="9">'Trossi mont (2)'!$A$1:$O$225</definedName>
    <definedName name="_xlnm.Print_Area" localSheetId="4">'Trossi rež'!$A$1:$V$76</definedName>
    <definedName name="_xlnm.Print_Titles" localSheetId="6">'Juhtme mont 110'!$1:$4</definedName>
    <definedName name="_xlnm.Print_Titles" localSheetId="7">'Juhtme mont 330'!$1:$4</definedName>
    <definedName name="_xlnm.Print_Titles" localSheetId="2">'Juhtme rež 110'!$A:$B,'Juhtme rež 110'!$1:$3</definedName>
    <definedName name="_xlnm.Print_Titles" localSheetId="3">'Juhtme rež 330'!$A:$B,'Juhtme rež 330'!$1:$3</definedName>
    <definedName name="_xlnm.Print_Titles" localSheetId="8">'Trossi mont'!$1:$4</definedName>
    <definedName name="_xlnm.Print_Titles" localSheetId="9">'Trossi mont (2)'!$1:$4</definedName>
    <definedName name="_xlnm.Print_Titles" localSheetId="4">'Trossi rež'!$1:$3</definedName>
    <definedName name="Qj">Lähteandmed!$C$20</definedName>
    <definedName name="QJ_1">Lähteandmed!$D$20</definedName>
    <definedName name="Qt">Lähteandmed!$E$20</definedName>
    <definedName name="Qt_2">Lähteandmed!$F$20</definedName>
    <definedName name="R_1">Lähteandmed!$24:$24</definedName>
    <definedName name="R_10">Lähteandmed!$51:$51</definedName>
    <definedName name="R_11">Lähteandmed!$54:$54</definedName>
    <definedName name="R_12">Lähteandmed!$57:$57</definedName>
    <definedName name="R_13">Lähteandmed!$60:$60</definedName>
    <definedName name="R_14">Lähteandmed!$63:$63</definedName>
    <definedName name="R_15">Lähteandmed!$66:$66</definedName>
    <definedName name="R_16">Lähteandmed!$69:$69</definedName>
    <definedName name="R_17">Lähteandmed!$72:$72</definedName>
    <definedName name="R_18">Lähteandmed!$75:$75</definedName>
    <definedName name="R_19">Lähteandmed!$78:$78</definedName>
    <definedName name="R_2">Lähteandmed!$27:$27</definedName>
    <definedName name="R_20">Lähteandmed!$81:$81</definedName>
    <definedName name="R_3">Lähteandmed!$30:$30</definedName>
    <definedName name="R_4">Lähteandmed!$33:$33</definedName>
    <definedName name="R_5">Lähteandmed!$36:$36</definedName>
    <definedName name="R_6">Lähteandmed!$39:$39</definedName>
    <definedName name="R_7">Lähteandmed!$42:$42</definedName>
    <definedName name="R_8">Lähteandmed!$45:$45</definedName>
    <definedName name="R_9">Lähteandmed!$48:$48</definedName>
    <definedName name="S0" localSheetId="6">#REF!</definedName>
    <definedName name="S0" localSheetId="7">#REF!</definedName>
    <definedName name="S0" localSheetId="2">'Juhtme rež 110'!$17:$17</definedName>
    <definedName name="S0" localSheetId="3">'Juhtme rež 330'!$17:$17</definedName>
    <definedName name="S0" localSheetId="8">#REF!</definedName>
    <definedName name="S0" localSheetId="9">#REF!</definedName>
    <definedName name="S0" localSheetId="4">'Trossi rež'!$21:$21</definedName>
    <definedName name="S0" localSheetId="5">'Trossi rež (2)'!$21:$21</definedName>
    <definedName name="S0">#REF!</definedName>
    <definedName name="S0T" localSheetId="6">#REF!</definedName>
    <definedName name="S0T" localSheetId="7">#REF!</definedName>
    <definedName name="S0T" localSheetId="2">#REF!</definedName>
    <definedName name="S0T" localSheetId="8">#REF!</definedName>
    <definedName name="S0T" localSheetId="9">#REF!</definedName>
    <definedName name="S0T">#REF!</definedName>
    <definedName name="zo">Lähteandmed!$C$15</definedName>
    <definedName name="ZoT2">Lähteandmed!$F$15</definedName>
    <definedName name="T0" localSheetId="2">'Juhtme rež 110'!$16:$16</definedName>
    <definedName name="T0" localSheetId="4">'Trossi rež'!$20:$20</definedName>
    <definedName name="T0" localSheetId="5">'Trossi rež (2)'!$20:$20</definedName>
    <definedName name="T0">'Juhtme rež 330'!$16:$16</definedName>
    <definedName name="T0T" localSheetId="6">Lähteandmed!#REF!</definedName>
    <definedName name="T0T" localSheetId="7">Lähteandmed!#REF!</definedName>
    <definedName name="T0T" localSheetId="2">Lähteandmed!#REF!</definedName>
    <definedName name="T0T" localSheetId="8">Lähteandmed!#REF!</definedName>
    <definedName name="T0T" localSheetId="9">Lähteandmed!#REF!</definedName>
    <definedName name="T0T" localSheetId="5">Lähteandmed!#REF!</definedName>
    <definedName name="T0T">Lähteandmed!#REF!</definedName>
    <definedName name="tuuletegur">Lähteandmed!$F$24:$F$82</definedName>
    <definedName name="V_1">Lähteandmed!$C$22:$C$45</definedName>
    <definedName name="V_2">Lähteandmed!$D$22:$D$45</definedName>
    <definedName name="V_3">Lähteandmed!$E$22:$E$45</definedName>
    <definedName name="v_4">Lähteandmed!$F$22:$F$45</definedName>
  </definedNames>
  <calcPr calcId="145621"/>
</workbook>
</file>

<file path=xl/calcChain.xml><?xml version="1.0" encoding="utf-8"?>
<calcChain xmlns="http://schemas.openxmlformats.org/spreadsheetml/2006/main">
  <c r="B180" i="24" l="1"/>
  <c r="C180" i="24"/>
  <c r="B181" i="24"/>
  <c r="C181" i="24"/>
  <c r="C182" i="24"/>
  <c r="B195" i="23"/>
  <c r="C195" i="23"/>
  <c r="B196" i="23"/>
  <c r="C196" i="23"/>
  <c r="C197" i="23"/>
  <c r="B195" i="20"/>
  <c r="B196" i="20"/>
  <c r="C195" i="20"/>
  <c r="C196" i="20"/>
  <c r="C197" i="20"/>
  <c r="Z3" i="19" l="1"/>
  <c r="Z5" i="19"/>
  <c r="Z6" i="19"/>
  <c r="Z11" i="19"/>
  <c r="Z9" i="19"/>
  <c r="W9" i="11" l="1"/>
  <c r="X9" i="11"/>
  <c r="C225" i="26"/>
  <c r="C224" i="26"/>
  <c r="B224" i="26"/>
  <c r="C219" i="26"/>
  <c r="C218" i="26"/>
  <c r="B218" i="26"/>
  <c r="C217" i="26"/>
  <c r="B217" i="26"/>
  <c r="C216" i="26"/>
  <c r="B216" i="26"/>
  <c r="C215" i="26"/>
  <c r="B215" i="26"/>
  <c r="C214" i="26"/>
  <c r="B214" i="26"/>
  <c r="C213" i="26"/>
  <c r="B213" i="26"/>
  <c r="C212" i="26"/>
  <c r="B212" i="26"/>
  <c r="C211" i="26"/>
  <c r="B211" i="26"/>
  <c r="C206" i="26"/>
  <c r="C205" i="26"/>
  <c r="B205" i="26"/>
  <c r="C204" i="26"/>
  <c r="B204" i="26"/>
  <c r="C199" i="26"/>
  <c r="C198" i="26"/>
  <c r="B198" i="26"/>
  <c r="C197" i="26"/>
  <c r="B197" i="26"/>
  <c r="C192" i="26"/>
  <c r="C191" i="26"/>
  <c r="B191" i="26"/>
  <c r="C186" i="26"/>
  <c r="C185" i="26"/>
  <c r="B185" i="26"/>
  <c r="C184" i="26"/>
  <c r="B184" i="26"/>
  <c r="C183" i="26"/>
  <c r="B183" i="26"/>
  <c r="C178" i="26"/>
  <c r="C177" i="26"/>
  <c r="B177" i="26"/>
  <c r="C176" i="26"/>
  <c r="B176" i="26"/>
  <c r="C175" i="26"/>
  <c r="B175" i="26"/>
  <c r="C174" i="26"/>
  <c r="B174" i="26"/>
  <c r="C169" i="26"/>
  <c r="C168" i="26"/>
  <c r="B168" i="26"/>
  <c r="C167" i="26"/>
  <c r="B167" i="26"/>
  <c r="C166" i="26"/>
  <c r="B166" i="26"/>
  <c r="C165" i="26"/>
  <c r="B165" i="26"/>
  <c r="C164" i="26"/>
  <c r="B164" i="26"/>
  <c r="C163" i="26"/>
  <c r="B163" i="26"/>
  <c r="C158" i="26"/>
  <c r="C157" i="26"/>
  <c r="C152" i="26"/>
  <c r="C151" i="26"/>
  <c r="B151" i="26"/>
  <c r="C146" i="26"/>
  <c r="C145" i="26"/>
  <c r="B145" i="26"/>
  <c r="C144" i="26"/>
  <c r="B144" i="26"/>
  <c r="C143" i="26"/>
  <c r="B143" i="26"/>
  <c r="C138" i="26"/>
  <c r="C137" i="26"/>
  <c r="B137" i="26"/>
  <c r="C136" i="26"/>
  <c r="B136" i="26"/>
  <c r="C135" i="26"/>
  <c r="B135" i="26"/>
  <c r="C134" i="26"/>
  <c r="B134" i="26"/>
  <c r="C133" i="26"/>
  <c r="B133" i="26"/>
  <c r="C128" i="26"/>
  <c r="C127" i="26"/>
  <c r="B127" i="26"/>
  <c r="C126" i="26"/>
  <c r="B126" i="26"/>
  <c r="C121" i="26"/>
  <c r="C120" i="26"/>
  <c r="B120" i="26"/>
  <c r="C119" i="26"/>
  <c r="B119" i="26"/>
  <c r="C118" i="26"/>
  <c r="B118" i="26"/>
  <c r="C117" i="26"/>
  <c r="B117" i="26"/>
  <c r="C116" i="26"/>
  <c r="B116" i="26"/>
  <c r="C111" i="26"/>
  <c r="C110" i="26"/>
  <c r="B110" i="26"/>
  <c r="C109" i="26"/>
  <c r="B109" i="26"/>
  <c r="C108" i="26"/>
  <c r="B108" i="26"/>
  <c r="D105" i="26"/>
  <c r="C102" i="26"/>
  <c r="C101" i="26"/>
  <c r="C96" i="26"/>
  <c r="C95" i="26"/>
  <c r="B95" i="26"/>
  <c r="C94" i="26"/>
  <c r="B94" i="26"/>
  <c r="C93" i="26"/>
  <c r="B93" i="26"/>
  <c r="C92" i="26"/>
  <c r="B92" i="26"/>
  <c r="C91" i="26"/>
  <c r="B91" i="26"/>
  <c r="C90" i="26"/>
  <c r="B90" i="26"/>
  <c r="C89" i="26"/>
  <c r="B89" i="26"/>
  <c r="C88" i="26"/>
  <c r="B88" i="26"/>
  <c r="C83" i="26"/>
  <c r="C82" i="26"/>
  <c r="B82" i="26"/>
  <c r="C81" i="26"/>
  <c r="B81" i="26"/>
  <c r="C80" i="26"/>
  <c r="B80" i="26"/>
  <c r="C79" i="26"/>
  <c r="B79" i="26"/>
  <c r="C78" i="26"/>
  <c r="B78" i="26"/>
  <c r="C77" i="26"/>
  <c r="B77" i="26"/>
  <c r="C72" i="26"/>
  <c r="C71" i="26"/>
  <c r="B71" i="26"/>
  <c r="C70" i="26"/>
  <c r="B70" i="26"/>
  <c r="C69" i="26"/>
  <c r="B69" i="26"/>
  <c r="C68" i="26"/>
  <c r="B68" i="26"/>
  <c r="C67" i="26"/>
  <c r="B67" i="26"/>
  <c r="C66" i="26"/>
  <c r="B66" i="26"/>
  <c r="C65" i="26"/>
  <c r="B65" i="26"/>
  <c r="C64" i="26"/>
  <c r="B64" i="26"/>
  <c r="C63" i="26"/>
  <c r="B63" i="26"/>
  <c r="C58" i="26"/>
  <c r="C57" i="26"/>
  <c r="B57" i="26"/>
  <c r="C56" i="26"/>
  <c r="B56" i="26"/>
  <c r="C55" i="26"/>
  <c r="B55" i="26"/>
  <c r="C54" i="26"/>
  <c r="B54" i="26"/>
  <c r="C53" i="26"/>
  <c r="B53" i="26"/>
  <c r="C52" i="26"/>
  <c r="B52" i="26"/>
  <c r="C51" i="26"/>
  <c r="B51" i="26"/>
  <c r="C50" i="26"/>
  <c r="B50" i="26"/>
  <c r="C49" i="26"/>
  <c r="B49" i="26"/>
  <c r="C48" i="26"/>
  <c r="B48" i="26"/>
  <c r="C47" i="26"/>
  <c r="B47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D1" i="26"/>
  <c r="C3" i="17"/>
  <c r="C6" i="17"/>
  <c r="C5" i="17"/>
  <c r="I3" i="17"/>
  <c r="J3" i="17"/>
  <c r="K3" i="17"/>
  <c r="L3" i="17"/>
  <c r="M3" i="17"/>
  <c r="N3" i="17"/>
  <c r="O3" i="17"/>
  <c r="P3" i="17"/>
  <c r="Q3" i="17"/>
  <c r="R3" i="17"/>
  <c r="S3" i="17"/>
  <c r="T3" i="17"/>
  <c r="U3" i="17"/>
  <c r="V3" i="17"/>
  <c r="W3" i="17"/>
  <c r="X3" i="17"/>
  <c r="Y3" i="17"/>
  <c r="I5" i="17"/>
  <c r="J5" i="17"/>
  <c r="K5" i="17"/>
  <c r="L5" i="17"/>
  <c r="M5" i="17"/>
  <c r="N5" i="17"/>
  <c r="O5" i="17"/>
  <c r="P5" i="17"/>
  <c r="Q5" i="17"/>
  <c r="R5" i="17"/>
  <c r="S5" i="17"/>
  <c r="T5" i="17"/>
  <c r="U5" i="17"/>
  <c r="V5" i="17"/>
  <c r="W5" i="17"/>
  <c r="X5" i="17"/>
  <c r="Y5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H6" i="17"/>
  <c r="H5" i="17"/>
  <c r="H3" i="17"/>
  <c r="S13" i="17"/>
  <c r="F13" i="17"/>
  <c r="U11" i="17"/>
  <c r="Z14" i="11"/>
  <c r="R154" i="26"/>
  <c r="W11" i="17"/>
  <c r="X14" i="11"/>
  <c r="C13" i="17"/>
  <c r="N13" i="17"/>
  <c r="R31" i="26"/>
  <c r="W13" i="17"/>
  <c r="Q14" i="17"/>
  <c r="R14" i="17"/>
  <c r="D13" i="17"/>
  <c r="J13" i="17"/>
  <c r="R44" i="26"/>
  <c r="F14" i="17"/>
  <c r="K11" i="17"/>
  <c r="F11" i="17"/>
  <c r="U13" i="17"/>
  <c r="R171" i="26"/>
  <c r="R180" i="26"/>
  <c r="R7" i="26"/>
  <c r="D20" i="1"/>
  <c r="V11" i="17"/>
  <c r="E13" i="17"/>
  <c r="Q13" i="17"/>
  <c r="W14" i="17"/>
  <c r="R98" i="26"/>
  <c r="X11" i="17"/>
  <c r="R140" i="26"/>
  <c r="H11" i="17"/>
  <c r="R60" i="26"/>
  <c r="X13" i="17"/>
  <c r="T208" i="26"/>
  <c r="J14" i="17"/>
  <c r="T201" i="26"/>
  <c r="C20" i="1"/>
  <c r="H118" i="7"/>
  <c r="T98" i="26"/>
  <c r="T221" i="26"/>
  <c r="C14" i="17"/>
  <c r="S14" i="17"/>
  <c r="Y13" i="17"/>
  <c r="R201" i="26"/>
  <c r="R208" i="26"/>
  <c r="L13" i="17"/>
  <c r="F4" i="17"/>
  <c r="T148" i="26"/>
  <c r="M14" i="17"/>
  <c r="R74" i="26"/>
  <c r="R160" i="26"/>
  <c r="T18" i="26"/>
  <c r="T7" i="26"/>
  <c r="I13" i="17"/>
  <c r="T85" i="26"/>
  <c r="R123" i="26"/>
  <c r="P13" i="17"/>
  <c r="K14" i="17"/>
  <c r="T74" i="26"/>
  <c r="F20" i="1"/>
  <c r="S31" i="26"/>
  <c r="E20" i="1"/>
  <c r="F29" i="17"/>
  <c r="O14" i="17"/>
  <c r="K13" i="17"/>
  <c r="C11" i="17"/>
  <c r="R194" i="26"/>
  <c r="G11" i="17"/>
  <c r="R11" i="17"/>
  <c r="V13" i="17"/>
  <c r="T140" i="26"/>
  <c r="R148" i="26"/>
  <c r="F57" i="17"/>
  <c r="F85" i="17"/>
  <c r="P14" i="17"/>
  <c r="T14" i="17"/>
  <c r="T194" i="26"/>
  <c r="D14" i="17"/>
  <c r="Q11" i="17"/>
  <c r="T188" i="26"/>
  <c r="H13" i="17"/>
  <c r="T180" i="26"/>
  <c r="O13" i="17"/>
  <c r="D4" i="17"/>
  <c r="M13" i="17"/>
  <c r="V14" i="17"/>
  <c r="S7" i="26"/>
  <c r="R13" i="17"/>
  <c r="G14" i="17"/>
  <c r="T44" i="26"/>
  <c r="E4" i="17"/>
  <c r="T104" i="26"/>
  <c r="T171" i="26"/>
  <c r="I11" i="17"/>
  <c r="D69" i="17"/>
  <c r="D93" i="17"/>
  <c r="F45" i="17"/>
  <c r="F61" i="17"/>
  <c r="E57" i="17"/>
  <c r="E53" i="17"/>
  <c r="E61" i="17"/>
  <c r="F105" i="17"/>
  <c r="F89" i="17"/>
  <c r="P11" i="17"/>
  <c r="X14" i="17"/>
  <c r="M11" i="17"/>
  <c r="T13" i="17"/>
  <c r="T130" i="26"/>
  <c r="N11" i="17"/>
  <c r="E45" i="17"/>
  <c r="E11" i="17"/>
  <c r="F53" i="17"/>
  <c r="F37" i="17"/>
  <c r="R85" i="26"/>
  <c r="L14" i="17"/>
  <c r="T154" i="26"/>
  <c r="D37" i="17"/>
  <c r="F73" i="17"/>
  <c r="E49" i="17"/>
  <c r="T123" i="26"/>
  <c r="T60" i="26"/>
  <c r="E73" i="17"/>
  <c r="D41" i="17"/>
  <c r="T11" i="17"/>
  <c r="T160" i="26"/>
  <c r="Y14" i="11"/>
  <c r="Y14" i="17"/>
  <c r="G13" i="17"/>
  <c r="R188" i="26"/>
  <c r="R104" i="26"/>
  <c r="U14" i="17"/>
  <c r="T31" i="26"/>
  <c r="T113" i="26"/>
  <c r="G118" i="7"/>
  <c r="S11" i="17"/>
  <c r="R130" i="26"/>
  <c r="O11" i="17"/>
  <c r="H14" i="17"/>
  <c r="D73" i="17"/>
  <c r="F69" i="17"/>
  <c r="F101" i="17"/>
  <c r="E97" i="17"/>
  <c r="E101" i="17"/>
  <c r="F12" i="17"/>
  <c r="R18" i="26"/>
  <c r="D11" i="17"/>
  <c r="F49" i="17"/>
  <c r="E69" i="17"/>
  <c r="E14" i="17"/>
  <c r="G4" i="17"/>
  <c r="N14" i="17"/>
  <c r="J11" i="17"/>
  <c r="L11" i="17"/>
  <c r="D29" i="17"/>
  <c r="D45" i="17"/>
  <c r="Y11" i="17"/>
  <c r="I14" i="17"/>
  <c r="D77" i="17"/>
  <c r="G89" i="17"/>
  <c r="D57" i="17"/>
  <c r="H122" i="7"/>
  <c r="R113" i="26"/>
  <c r="R221" i="26"/>
  <c r="E12" i="17"/>
  <c r="E37" i="17"/>
  <c r="F65" i="17"/>
  <c r="F77" i="17"/>
  <c r="F41" i="17"/>
  <c r="F97" i="17"/>
  <c r="F81" i="17"/>
  <c r="F33" i="17"/>
  <c r="F93" i="17"/>
  <c r="D81" i="17"/>
  <c r="D105" i="17"/>
  <c r="D53" i="17"/>
  <c r="D97" i="17"/>
  <c r="D101" i="17"/>
  <c r="D12" i="17"/>
  <c r="D65" i="17"/>
  <c r="D33" i="17"/>
  <c r="D89" i="17"/>
  <c r="D61" i="17"/>
  <c r="D49" i="17"/>
  <c r="D85" i="17"/>
  <c r="E65" i="17"/>
  <c r="E85" i="17"/>
  <c r="E105" i="17"/>
  <c r="E33" i="17"/>
  <c r="S18" i="26"/>
  <c r="E77" i="17"/>
  <c r="E29" i="17"/>
  <c r="E89" i="17"/>
  <c r="E41" i="17"/>
  <c r="E93" i="17"/>
  <c r="E81" i="17"/>
  <c r="G105" i="17"/>
  <c r="G45" i="17"/>
  <c r="G12" i="17"/>
  <c r="G97" i="17"/>
  <c r="G61" i="17"/>
  <c r="G73" i="17"/>
  <c r="G29" i="17"/>
  <c r="G69" i="17"/>
  <c r="G81" i="17"/>
  <c r="G93" i="17"/>
  <c r="G41" i="17"/>
  <c r="G77" i="17"/>
  <c r="G53" i="17"/>
  <c r="G37" i="17"/>
  <c r="G57" i="17"/>
  <c r="G33" i="17"/>
  <c r="G101" i="17"/>
  <c r="G85" i="17"/>
  <c r="G65" i="17"/>
  <c r="G49" i="17"/>
  <c r="Z4" i="19" l="1"/>
  <c r="B170" i="26"/>
  <c r="B6" i="26"/>
  <c r="B30" i="26"/>
  <c r="B43" i="26"/>
  <c r="B59" i="26"/>
  <c r="B73" i="26"/>
  <c r="B84" i="26"/>
  <c r="B103" i="26"/>
  <c r="B112" i="26"/>
  <c r="B122" i="26"/>
  <c r="B129" i="26"/>
  <c r="B147" i="26"/>
  <c r="B159" i="26"/>
  <c r="B193" i="26"/>
  <c r="B207" i="26"/>
  <c r="B220" i="26"/>
  <c r="C6" i="26"/>
  <c r="C30" i="26"/>
  <c r="B97" i="26"/>
  <c r="B200" i="26"/>
  <c r="A5" i="26"/>
  <c r="B179" i="26"/>
  <c r="B153" i="26"/>
  <c r="B139" i="26"/>
  <c r="B187" i="26"/>
  <c r="B17" i="26"/>
  <c r="C17" i="26"/>
  <c r="B226" i="23"/>
  <c r="D93" i="24"/>
  <c r="C209" i="24"/>
  <c r="C208" i="24"/>
  <c r="B208" i="24"/>
  <c r="C203" i="24"/>
  <c r="C202" i="24"/>
  <c r="B202" i="24"/>
  <c r="C201" i="24"/>
  <c r="B201" i="24"/>
  <c r="C200" i="24"/>
  <c r="B200" i="24"/>
  <c r="C199" i="24"/>
  <c r="B199" i="24"/>
  <c r="C198" i="24"/>
  <c r="B198" i="24"/>
  <c r="C197" i="24"/>
  <c r="B197" i="24"/>
  <c r="C196" i="24"/>
  <c r="B196" i="24"/>
  <c r="C195" i="24"/>
  <c r="B195" i="24"/>
  <c r="C190" i="24"/>
  <c r="C189" i="24"/>
  <c r="B189" i="24"/>
  <c r="C188" i="24"/>
  <c r="B188" i="24"/>
  <c r="C179" i="24"/>
  <c r="B179" i="24"/>
  <c r="C174" i="24"/>
  <c r="C173" i="24"/>
  <c r="B173" i="24"/>
  <c r="C172" i="24"/>
  <c r="B172" i="24"/>
  <c r="C171" i="24"/>
  <c r="B171" i="24"/>
  <c r="C166" i="24"/>
  <c r="C165" i="24"/>
  <c r="B165" i="24"/>
  <c r="C164" i="24"/>
  <c r="B164" i="24"/>
  <c r="C163" i="24"/>
  <c r="B163" i="24"/>
  <c r="C162" i="24"/>
  <c r="B162" i="24"/>
  <c r="C157" i="24"/>
  <c r="C156" i="24"/>
  <c r="B156" i="24"/>
  <c r="C155" i="24"/>
  <c r="B155" i="24"/>
  <c r="C154" i="24"/>
  <c r="B154" i="24"/>
  <c r="C153" i="24"/>
  <c r="B153" i="24"/>
  <c r="C152" i="24"/>
  <c r="B152" i="24"/>
  <c r="C151" i="24"/>
  <c r="B151" i="24"/>
  <c r="C146" i="24"/>
  <c r="C145" i="24"/>
  <c r="C140" i="24"/>
  <c r="C139" i="24"/>
  <c r="B139" i="24"/>
  <c r="C134" i="24"/>
  <c r="C133" i="24"/>
  <c r="B133" i="24"/>
  <c r="C132" i="24"/>
  <c r="B132" i="24"/>
  <c r="C131" i="24"/>
  <c r="B131" i="24"/>
  <c r="C126" i="24"/>
  <c r="C125" i="24"/>
  <c r="B125" i="24"/>
  <c r="C124" i="24"/>
  <c r="B124" i="24"/>
  <c r="C123" i="24"/>
  <c r="B123" i="24"/>
  <c r="C122" i="24"/>
  <c r="B122" i="24"/>
  <c r="C121" i="24"/>
  <c r="B121" i="24"/>
  <c r="C116" i="24"/>
  <c r="C115" i="24"/>
  <c r="B115" i="24"/>
  <c r="C114" i="24"/>
  <c r="B114" i="24"/>
  <c r="C109" i="24"/>
  <c r="C108" i="24"/>
  <c r="B108" i="24"/>
  <c r="C107" i="24"/>
  <c r="B107" i="24"/>
  <c r="C106" i="24"/>
  <c r="B106" i="24"/>
  <c r="C105" i="24"/>
  <c r="B105" i="24"/>
  <c r="C104" i="24"/>
  <c r="B104" i="24"/>
  <c r="C99" i="24"/>
  <c r="C98" i="24"/>
  <c r="B98" i="24"/>
  <c r="C97" i="24"/>
  <c r="B97" i="24"/>
  <c r="C96" i="24"/>
  <c r="B96" i="24"/>
  <c r="C90" i="24"/>
  <c r="C89" i="24"/>
  <c r="C84" i="24"/>
  <c r="C83" i="24"/>
  <c r="B83" i="24"/>
  <c r="C82" i="24"/>
  <c r="B82" i="24"/>
  <c r="C81" i="24"/>
  <c r="B81" i="24"/>
  <c r="C80" i="24"/>
  <c r="B80" i="24"/>
  <c r="C79" i="24"/>
  <c r="B79" i="24"/>
  <c r="C78" i="24"/>
  <c r="B78" i="24"/>
  <c r="C77" i="24"/>
  <c r="B77" i="24"/>
  <c r="C76" i="24"/>
  <c r="B76" i="24"/>
  <c r="C71" i="24"/>
  <c r="C70" i="24"/>
  <c r="B70" i="24"/>
  <c r="C69" i="24"/>
  <c r="B69" i="24"/>
  <c r="C68" i="24"/>
  <c r="B68" i="24"/>
  <c r="C67" i="24"/>
  <c r="B67" i="24"/>
  <c r="C66" i="24"/>
  <c r="B66" i="24"/>
  <c r="C65" i="24"/>
  <c r="B65" i="24"/>
  <c r="C60" i="24"/>
  <c r="C59" i="24"/>
  <c r="B59" i="24"/>
  <c r="C58" i="24"/>
  <c r="B58" i="24"/>
  <c r="C57" i="24"/>
  <c r="B57" i="24"/>
  <c r="C56" i="24"/>
  <c r="B56" i="24"/>
  <c r="C55" i="24"/>
  <c r="B55" i="24"/>
  <c r="C54" i="24"/>
  <c r="B54" i="24"/>
  <c r="C53" i="24"/>
  <c r="B53" i="24"/>
  <c r="C52" i="24"/>
  <c r="B52" i="24"/>
  <c r="C51" i="24"/>
  <c r="B51" i="24"/>
  <c r="C46" i="24"/>
  <c r="C45" i="24"/>
  <c r="B45" i="24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C10" i="24"/>
  <c r="B10" i="24"/>
  <c r="D1" i="24"/>
  <c r="C226" i="23"/>
  <c r="O228" i="23"/>
  <c r="C228" i="23"/>
  <c r="B228" i="23"/>
  <c r="C227" i="23"/>
  <c r="D223" i="23"/>
  <c r="C220" i="23"/>
  <c r="C219" i="23"/>
  <c r="B219" i="23"/>
  <c r="C218" i="23"/>
  <c r="B218" i="23"/>
  <c r="C217" i="23"/>
  <c r="B217" i="23"/>
  <c r="C216" i="23"/>
  <c r="B216" i="23"/>
  <c r="C215" i="23"/>
  <c r="B215" i="23"/>
  <c r="C214" i="23"/>
  <c r="B214" i="23"/>
  <c r="C213" i="23"/>
  <c r="B213" i="23"/>
  <c r="C212" i="23"/>
  <c r="B212" i="23"/>
  <c r="D209" i="23"/>
  <c r="C206" i="23"/>
  <c r="C205" i="23"/>
  <c r="B205" i="23"/>
  <c r="C204" i="23"/>
  <c r="B204" i="23"/>
  <c r="D201" i="23"/>
  <c r="C194" i="23"/>
  <c r="B194" i="23"/>
  <c r="D191" i="23"/>
  <c r="C188" i="23"/>
  <c r="C187" i="23"/>
  <c r="B187" i="23"/>
  <c r="C186" i="23"/>
  <c r="B186" i="23"/>
  <c r="C185" i="23"/>
  <c r="B185" i="23"/>
  <c r="D182" i="23"/>
  <c r="C179" i="23"/>
  <c r="C178" i="23"/>
  <c r="B178" i="23"/>
  <c r="C177" i="23"/>
  <c r="B177" i="23"/>
  <c r="C176" i="23"/>
  <c r="B176" i="23"/>
  <c r="C175" i="23"/>
  <c r="B175" i="23"/>
  <c r="D172" i="23"/>
  <c r="C169" i="23"/>
  <c r="C168" i="23"/>
  <c r="B168" i="23"/>
  <c r="C167" i="23"/>
  <c r="B167" i="23"/>
  <c r="C166" i="23"/>
  <c r="B166" i="23"/>
  <c r="C165" i="23"/>
  <c r="B165" i="23"/>
  <c r="C164" i="23"/>
  <c r="B164" i="23"/>
  <c r="C163" i="23"/>
  <c r="B163" i="23"/>
  <c r="D160" i="23"/>
  <c r="C157" i="23"/>
  <c r="C156" i="23"/>
  <c r="D153" i="23"/>
  <c r="C150" i="23"/>
  <c r="C149" i="23"/>
  <c r="B149" i="23"/>
  <c r="D146" i="23"/>
  <c r="C143" i="23"/>
  <c r="C142" i="23"/>
  <c r="B142" i="23"/>
  <c r="C141" i="23"/>
  <c r="B141" i="23"/>
  <c r="C140" i="23"/>
  <c r="B140" i="23"/>
  <c r="D137" i="23"/>
  <c r="C134" i="23"/>
  <c r="C133" i="23"/>
  <c r="B133" i="23"/>
  <c r="C132" i="23"/>
  <c r="B132" i="23"/>
  <c r="C131" i="23"/>
  <c r="B131" i="23"/>
  <c r="C130" i="23"/>
  <c r="B130" i="23"/>
  <c r="C129" i="23"/>
  <c r="B129" i="23"/>
  <c r="D126" i="23"/>
  <c r="C123" i="23"/>
  <c r="C122" i="23"/>
  <c r="B122" i="23"/>
  <c r="C121" i="23"/>
  <c r="B121" i="23"/>
  <c r="D118" i="23"/>
  <c r="C115" i="23"/>
  <c r="C114" i="23"/>
  <c r="B114" i="23"/>
  <c r="C113" i="23"/>
  <c r="B113" i="23"/>
  <c r="C112" i="23"/>
  <c r="B112" i="23"/>
  <c r="C111" i="23"/>
  <c r="B111" i="23"/>
  <c r="C110" i="23"/>
  <c r="B110" i="23"/>
  <c r="D107" i="23"/>
  <c r="C104" i="23"/>
  <c r="C103" i="23"/>
  <c r="B103" i="23"/>
  <c r="C102" i="23"/>
  <c r="B102" i="23"/>
  <c r="C101" i="23"/>
  <c r="B101" i="23"/>
  <c r="D98" i="23"/>
  <c r="C95" i="23"/>
  <c r="C94" i="23"/>
  <c r="D91" i="23"/>
  <c r="C88" i="23"/>
  <c r="C87" i="23"/>
  <c r="B87" i="23"/>
  <c r="C86" i="23"/>
  <c r="B86" i="23"/>
  <c r="C85" i="23"/>
  <c r="B85" i="23"/>
  <c r="C84" i="23"/>
  <c r="B84" i="23"/>
  <c r="C83" i="23"/>
  <c r="B83" i="23"/>
  <c r="C82" i="23"/>
  <c r="B82" i="23"/>
  <c r="C81" i="23"/>
  <c r="B81" i="23"/>
  <c r="C80" i="23"/>
  <c r="B80" i="23"/>
  <c r="D77" i="23"/>
  <c r="C74" i="23"/>
  <c r="C73" i="23"/>
  <c r="B73" i="23"/>
  <c r="C72" i="23"/>
  <c r="B72" i="23"/>
  <c r="C71" i="23"/>
  <c r="B71" i="23"/>
  <c r="C70" i="23"/>
  <c r="B70" i="23"/>
  <c r="C69" i="23"/>
  <c r="B69" i="23"/>
  <c r="C68" i="23"/>
  <c r="B68" i="23"/>
  <c r="D65" i="23"/>
  <c r="C62" i="23"/>
  <c r="C61" i="23"/>
  <c r="B61" i="23"/>
  <c r="C60" i="23"/>
  <c r="B60" i="23"/>
  <c r="C59" i="23"/>
  <c r="B59" i="23"/>
  <c r="C58" i="23"/>
  <c r="B58" i="23"/>
  <c r="C57" i="23"/>
  <c r="B57" i="23"/>
  <c r="C56" i="23"/>
  <c r="B56" i="23"/>
  <c r="C55" i="23"/>
  <c r="B55" i="23"/>
  <c r="C54" i="23"/>
  <c r="B54" i="23"/>
  <c r="C53" i="23"/>
  <c r="B53" i="23"/>
  <c r="D50" i="23"/>
  <c r="C47" i="23"/>
  <c r="C46" i="23"/>
  <c r="B46" i="23"/>
  <c r="C45" i="23"/>
  <c r="B45" i="23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14" i="23"/>
  <c r="B14" i="23"/>
  <c r="C13" i="23"/>
  <c r="B13" i="23"/>
  <c r="C12" i="23"/>
  <c r="B12" i="23"/>
  <c r="C11" i="23"/>
  <c r="B11" i="23"/>
  <c r="D8" i="23"/>
  <c r="D1" i="23"/>
  <c r="C11" i="20"/>
  <c r="B11" i="20"/>
  <c r="B15" i="20"/>
  <c r="B232" i="20"/>
  <c r="B225" i="20"/>
  <c r="B218" i="20"/>
  <c r="B217" i="20"/>
  <c r="B216" i="20"/>
  <c r="B215" i="20"/>
  <c r="B214" i="20"/>
  <c r="B213" i="20"/>
  <c r="B212" i="20"/>
  <c r="B211" i="20"/>
  <c r="B204" i="20"/>
  <c r="B203" i="20"/>
  <c r="B194" i="20"/>
  <c r="B187" i="20"/>
  <c r="B186" i="20"/>
  <c r="B185" i="20"/>
  <c r="B178" i="20"/>
  <c r="B177" i="20"/>
  <c r="B176" i="20"/>
  <c r="B175" i="20"/>
  <c r="B168" i="20"/>
  <c r="B167" i="20"/>
  <c r="B166" i="20"/>
  <c r="B165" i="20"/>
  <c r="B164" i="20"/>
  <c r="B163" i="20"/>
  <c r="B149" i="20"/>
  <c r="B142" i="20"/>
  <c r="B141" i="20"/>
  <c r="B140" i="20"/>
  <c r="B133" i="20"/>
  <c r="B132" i="20"/>
  <c r="B131" i="20"/>
  <c r="B130" i="20"/>
  <c r="B129" i="20"/>
  <c r="B122" i="20"/>
  <c r="B121" i="20"/>
  <c r="B114" i="20"/>
  <c r="B113" i="20"/>
  <c r="B112" i="20"/>
  <c r="B111" i="20"/>
  <c r="B110" i="20"/>
  <c r="B103" i="20"/>
  <c r="B102" i="20"/>
  <c r="B101" i="20"/>
  <c r="B87" i="20"/>
  <c r="B86" i="20"/>
  <c r="B85" i="20"/>
  <c r="B84" i="20"/>
  <c r="B83" i="20"/>
  <c r="B82" i="20"/>
  <c r="B81" i="20"/>
  <c r="B80" i="20"/>
  <c r="B73" i="20"/>
  <c r="B72" i="20"/>
  <c r="B71" i="20"/>
  <c r="B70" i="20"/>
  <c r="B69" i="20"/>
  <c r="B68" i="20"/>
  <c r="B61" i="20"/>
  <c r="B60" i="20"/>
  <c r="B59" i="20"/>
  <c r="B58" i="20"/>
  <c r="B57" i="20"/>
  <c r="B56" i="20"/>
  <c r="B55" i="20"/>
  <c r="B54" i="20"/>
  <c r="B53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4" i="20"/>
  <c r="B13" i="20"/>
  <c r="B12" i="20"/>
  <c r="L228" i="23"/>
  <c r="E228" i="23"/>
  <c r="M228" i="23"/>
  <c r="I228" i="23"/>
  <c r="H228" i="23"/>
  <c r="K228" i="23"/>
  <c r="G228" i="23"/>
  <c r="J228" i="23"/>
  <c r="N228" i="23"/>
  <c r="F228" i="23"/>
  <c r="Z94" i="19"/>
  <c r="Z34" i="19"/>
  <c r="Z30" i="19"/>
  <c r="Z70" i="19"/>
  <c r="Z98" i="19"/>
  <c r="Z50" i="19"/>
  <c r="Z66" i="19"/>
  <c r="Z82" i="19"/>
  <c r="Z102" i="19"/>
  <c r="Z78" i="19"/>
  <c r="Z54" i="19"/>
  <c r="Z86" i="19"/>
  <c r="S44" i="26"/>
  <c r="Z10" i="19"/>
  <c r="Z42" i="19"/>
  <c r="Z46" i="19"/>
  <c r="Z90" i="19"/>
  <c r="Z74" i="19"/>
  <c r="Z38" i="19"/>
  <c r="Z26" i="19"/>
  <c r="Z58" i="19"/>
  <c r="Z62" i="19"/>
  <c r="C43" i="26" l="1"/>
  <c r="C233" i="20"/>
  <c r="C232" i="20"/>
  <c r="C225" i="20"/>
  <c r="D229" i="20"/>
  <c r="C226" i="20"/>
  <c r="D222" i="20"/>
  <c r="C217" i="20"/>
  <c r="C218" i="20"/>
  <c r="C219" i="20"/>
  <c r="C212" i="20"/>
  <c r="C213" i="20"/>
  <c r="C214" i="20"/>
  <c r="C215" i="20"/>
  <c r="C216" i="20"/>
  <c r="C211" i="20"/>
  <c r="D208" i="20"/>
  <c r="C204" i="20"/>
  <c r="C205" i="20"/>
  <c r="C203" i="20"/>
  <c r="D200" i="20"/>
  <c r="C194" i="20"/>
  <c r="D191" i="20"/>
  <c r="C186" i="20"/>
  <c r="C187" i="20"/>
  <c r="C188" i="20"/>
  <c r="C185" i="20"/>
  <c r="D182" i="20"/>
  <c r="C176" i="20"/>
  <c r="C177" i="20"/>
  <c r="C178" i="20"/>
  <c r="C179" i="20"/>
  <c r="C175" i="20"/>
  <c r="D172" i="20"/>
  <c r="C167" i="20"/>
  <c r="C168" i="20"/>
  <c r="C169" i="20"/>
  <c r="C164" i="20"/>
  <c r="C165" i="20"/>
  <c r="C166" i="20"/>
  <c r="C163" i="20"/>
  <c r="D160" i="20"/>
  <c r="C157" i="20"/>
  <c r="C156" i="20"/>
  <c r="D153" i="20"/>
  <c r="C150" i="20"/>
  <c r="C149" i="20"/>
  <c r="D146" i="20"/>
  <c r="C143" i="20"/>
  <c r="C141" i="20"/>
  <c r="C142" i="20"/>
  <c r="C140" i="20"/>
  <c r="D137" i="20"/>
  <c r="C130" i="20"/>
  <c r="C131" i="20"/>
  <c r="C132" i="20"/>
  <c r="C133" i="20"/>
  <c r="C134" i="20"/>
  <c r="C129" i="20"/>
  <c r="D126" i="20"/>
  <c r="C122" i="20"/>
  <c r="C123" i="20"/>
  <c r="C121" i="20"/>
  <c r="D118" i="20"/>
  <c r="C111" i="20"/>
  <c r="C112" i="20"/>
  <c r="C113" i="20"/>
  <c r="C114" i="20"/>
  <c r="C115" i="20"/>
  <c r="C110" i="20"/>
  <c r="D107" i="20"/>
  <c r="C104" i="20"/>
  <c r="C102" i="20"/>
  <c r="C103" i="20"/>
  <c r="C101" i="20"/>
  <c r="D98" i="20"/>
  <c r="C95" i="20"/>
  <c r="C94" i="20"/>
  <c r="D91" i="20"/>
  <c r="C88" i="20"/>
  <c r="C84" i="20"/>
  <c r="C85" i="20"/>
  <c r="C86" i="20"/>
  <c r="C87" i="20"/>
  <c r="C81" i="20"/>
  <c r="C82" i="20"/>
  <c r="C83" i="20"/>
  <c r="C80" i="20"/>
  <c r="D77" i="20"/>
  <c r="C74" i="20"/>
  <c r="C71" i="20"/>
  <c r="C72" i="20"/>
  <c r="C73" i="20"/>
  <c r="C69" i="20"/>
  <c r="C70" i="20"/>
  <c r="C68" i="20"/>
  <c r="D65" i="20"/>
  <c r="C61" i="20"/>
  <c r="C62" i="20"/>
  <c r="C59" i="20"/>
  <c r="C60" i="20"/>
  <c r="C57" i="20"/>
  <c r="C58" i="20"/>
  <c r="C54" i="20"/>
  <c r="C55" i="20"/>
  <c r="C56" i="20"/>
  <c r="C53" i="20"/>
  <c r="D50" i="20"/>
  <c r="C47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12" i="20"/>
  <c r="C13" i="20"/>
  <c r="C14" i="20"/>
  <c r="C15" i="20"/>
  <c r="E3" i="12"/>
  <c r="Q48" i="24" s="1"/>
  <c r="B47" i="24" s="1"/>
  <c r="F3" i="12"/>
  <c r="Q62" i="24" s="1"/>
  <c r="B61" i="24" s="1"/>
  <c r="G3" i="12"/>
  <c r="Q73" i="24" s="1"/>
  <c r="B72" i="24" s="1"/>
  <c r="H3" i="12"/>
  <c r="Q86" i="24" s="1"/>
  <c r="B85" i="24" s="1"/>
  <c r="I3" i="12"/>
  <c r="Q92" i="24" s="1"/>
  <c r="B91" i="24" s="1"/>
  <c r="J3" i="12"/>
  <c r="Q101" i="24" s="1"/>
  <c r="B100" i="24" s="1"/>
  <c r="K3" i="12"/>
  <c r="Q111" i="24" s="1"/>
  <c r="B110" i="24" s="1"/>
  <c r="L3" i="12"/>
  <c r="Q118" i="24" s="1"/>
  <c r="B117" i="24" s="1"/>
  <c r="M3" i="12"/>
  <c r="Q128" i="24" s="1"/>
  <c r="B127" i="24" s="1"/>
  <c r="N3" i="12"/>
  <c r="Q136" i="24" s="1"/>
  <c r="B135" i="24" s="1"/>
  <c r="O3" i="12"/>
  <c r="Q142" i="24" s="1"/>
  <c r="B141" i="24" s="1"/>
  <c r="P3" i="12"/>
  <c r="Q148" i="24" s="1"/>
  <c r="B147" i="24" s="1"/>
  <c r="Q3" i="12"/>
  <c r="Q159" i="24" s="1"/>
  <c r="B158" i="24" s="1"/>
  <c r="R3" i="12"/>
  <c r="Q168" i="24" s="1"/>
  <c r="B167" i="24" s="1"/>
  <c r="S3" i="12"/>
  <c r="Q176" i="24" s="1"/>
  <c r="B175" i="24" s="1"/>
  <c r="B183" i="24"/>
  <c r="T3" i="12"/>
  <c r="Q185" i="24" s="1"/>
  <c r="B184" i="24" s="1"/>
  <c r="U3" i="12"/>
  <c r="Q192" i="24" s="1"/>
  <c r="B191" i="24" s="1"/>
  <c r="V3" i="12"/>
  <c r="Q205" i="24" s="1"/>
  <c r="B204" i="24" s="1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D6" i="12"/>
  <c r="D5" i="12"/>
  <c r="D3" i="12"/>
  <c r="Q7" i="24" s="1"/>
  <c r="B6" i="24" s="1"/>
  <c r="E3" i="7"/>
  <c r="Q49" i="23" s="1"/>
  <c r="B48" i="23" s="1"/>
  <c r="F3" i="7"/>
  <c r="Q64" i="23" s="1"/>
  <c r="B63" i="23" s="1"/>
  <c r="G3" i="7"/>
  <c r="Q76" i="23" s="1"/>
  <c r="B75" i="23" s="1"/>
  <c r="H3" i="7"/>
  <c r="Q90" i="23" s="1"/>
  <c r="B89" i="23" s="1"/>
  <c r="I3" i="7"/>
  <c r="Q97" i="23" s="1"/>
  <c r="B96" i="23" s="1"/>
  <c r="J3" i="7"/>
  <c r="Q106" i="23" s="1"/>
  <c r="B105" i="23" s="1"/>
  <c r="K3" i="7"/>
  <c r="Q117" i="23" s="1"/>
  <c r="B116" i="23" s="1"/>
  <c r="L3" i="7"/>
  <c r="Q125" i="23" s="1"/>
  <c r="B124" i="23" s="1"/>
  <c r="M3" i="7"/>
  <c r="Q136" i="23" s="1"/>
  <c r="B135" i="23" s="1"/>
  <c r="N3" i="7"/>
  <c r="Q145" i="23" s="1"/>
  <c r="B144" i="23" s="1"/>
  <c r="O3" i="7"/>
  <c r="Q152" i="23" s="1"/>
  <c r="B151" i="23" s="1"/>
  <c r="P3" i="7"/>
  <c r="Q159" i="23" s="1"/>
  <c r="B158" i="23" s="1"/>
  <c r="Q3" i="7"/>
  <c r="Q171" i="23" s="1"/>
  <c r="B170" i="23" s="1"/>
  <c r="R3" i="7"/>
  <c r="Q181" i="23" s="1"/>
  <c r="B180" i="23" s="1"/>
  <c r="S3" i="7"/>
  <c r="Q190" i="23" s="1"/>
  <c r="B189" i="23" s="1"/>
  <c r="B198" i="23"/>
  <c r="T3" i="7"/>
  <c r="Q200" i="23" s="1"/>
  <c r="B199" i="23" s="1"/>
  <c r="U3" i="7"/>
  <c r="Q208" i="23" s="1"/>
  <c r="B207" i="23" s="1"/>
  <c r="V3" i="7"/>
  <c r="Q222" i="23" s="1"/>
  <c r="B221" i="23" s="1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E6" i="7"/>
  <c r="T49" i="23" s="1"/>
  <c r="O48" i="23" s="1"/>
  <c r="F6" i="7"/>
  <c r="T64" i="23" s="1"/>
  <c r="O63" i="23" s="1"/>
  <c r="G6" i="7"/>
  <c r="T76" i="23" s="1"/>
  <c r="O75" i="23" s="1"/>
  <c r="H6" i="7"/>
  <c r="T90" i="23" s="1"/>
  <c r="O89" i="23" s="1"/>
  <c r="I6" i="7"/>
  <c r="T97" i="23" s="1"/>
  <c r="O96" i="23" s="1"/>
  <c r="J6" i="7"/>
  <c r="T106" i="23" s="1"/>
  <c r="O105" i="23" s="1"/>
  <c r="K6" i="7"/>
  <c r="T117" i="23" s="1"/>
  <c r="O116" i="23" s="1"/>
  <c r="L6" i="7"/>
  <c r="T125" i="23" s="1"/>
  <c r="O124" i="23" s="1"/>
  <c r="M6" i="7"/>
  <c r="T136" i="23" s="1"/>
  <c r="O135" i="23" s="1"/>
  <c r="N6" i="7"/>
  <c r="T145" i="23" s="1"/>
  <c r="O144" i="23" s="1"/>
  <c r="O6" i="7"/>
  <c r="T152" i="23" s="1"/>
  <c r="O151" i="23" s="1"/>
  <c r="P6" i="7"/>
  <c r="T159" i="23" s="1"/>
  <c r="O158" i="23" s="1"/>
  <c r="Q6" i="7"/>
  <c r="T171" i="23" s="1"/>
  <c r="O170" i="23" s="1"/>
  <c r="R6" i="7"/>
  <c r="T181" i="23" s="1"/>
  <c r="O180" i="23" s="1"/>
  <c r="S6" i="7"/>
  <c r="T190" i="23" s="1"/>
  <c r="O189" i="23" s="1"/>
  <c r="O198" i="23"/>
  <c r="T6" i="7"/>
  <c r="T200" i="23" s="1"/>
  <c r="O199" i="23" s="1"/>
  <c r="U6" i="7"/>
  <c r="T208" i="23" s="1"/>
  <c r="O207" i="23" s="1"/>
  <c r="V6" i="7"/>
  <c r="T222" i="23" s="1"/>
  <c r="O221" i="23" s="1"/>
  <c r="D5" i="7"/>
  <c r="D6" i="7"/>
  <c r="T7" i="23" s="1"/>
  <c r="O6" i="23" s="1"/>
  <c r="D3" i="7"/>
  <c r="Q7" i="23" s="1"/>
  <c r="B6" i="23" s="1"/>
  <c r="E3" i="19"/>
  <c r="Q49" i="20" s="1"/>
  <c r="B48" i="20" s="1"/>
  <c r="F3" i="19"/>
  <c r="Q64" i="20" s="1"/>
  <c r="B63" i="20" s="1"/>
  <c r="G3" i="19"/>
  <c r="Q76" i="20" s="1"/>
  <c r="B75" i="20" s="1"/>
  <c r="H3" i="19"/>
  <c r="Q90" i="20" s="1"/>
  <c r="B89" i="20" s="1"/>
  <c r="I3" i="19"/>
  <c r="Q97" i="20" s="1"/>
  <c r="B96" i="20" s="1"/>
  <c r="J3" i="19"/>
  <c r="Q106" i="20" s="1"/>
  <c r="B105" i="20" s="1"/>
  <c r="K3" i="19"/>
  <c r="Q117" i="20" s="1"/>
  <c r="B116" i="20" s="1"/>
  <c r="L3" i="19"/>
  <c r="Q125" i="20" s="1"/>
  <c r="B124" i="20" s="1"/>
  <c r="M3" i="19"/>
  <c r="Q136" i="20" s="1"/>
  <c r="B135" i="20" s="1"/>
  <c r="N3" i="19"/>
  <c r="Q145" i="20" s="1"/>
  <c r="B144" i="20" s="1"/>
  <c r="O3" i="19"/>
  <c r="Q152" i="20" s="1"/>
  <c r="B151" i="20" s="1"/>
  <c r="P3" i="19"/>
  <c r="Q159" i="20" s="1"/>
  <c r="B158" i="20" s="1"/>
  <c r="Q3" i="19"/>
  <c r="Q171" i="20" s="1"/>
  <c r="B170" i="20" s="1"/>
  <c r="R3" i="19"/>
  <c r="Q181" i="20" s="1"/>
  <c r="B180" i="20" s="1"/>
  <c r="S3" i="19"/>
  <c r="Q190" i="20" s="1"/>
  <c r="B189" i="20" s="1"/>
  <c r="T3" i="19"/>
  <c r="Q199" i="20" s="1"/>
  <c r="B198" i="20" s="1"/>
  <c r="U3" i="19"/>
  <c r="Q207" i="20" s="1"/>
  <c r="B206" i="20" s="1"/>
  <c r="V3" i="19"/>
  <c r="W3" i="19"/>
  <c r="Q221" i="20" s="1"/>
  <c r="B220" i="20" s="1"/>
  <c r="X3" i="19"/>
  <c r="Q228" i="20" s="1"/>
  <c r="B227" i="20" s="1"/>
  <c r="Y3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T5" i="19"/>
  <c r="U5" i="19"/>
  <c r="V5" i="19"/>
  <c r="W5" i="19"/>
  <c r="X5" i="19"/>
  <c r="Y5" i="19"/>
  <c r="E6" i="19"/>
  <c r="T49" i="20" s="1"/>
  <c r="O48" i="20" s="1"/>
  <c r="F6" i="19"/>
  <c r="T64" i="20" s="1"/>
  <c r="O63" i="20" s="1"/>
  <c r="G6" i="19"/>
  <c r="T76" i="20" s="1"/>
  <c r="O75" i="20" s="1"/>
  <c r="H6" i="19"/>
  <c r="T90" i="20" s="1"/>
  <c r="O89" i="20" s="1"/>
  <c r="I6" i="19"/>
  <c r="T97" i="20" s="1"/>
  <c r="O96" i="20" s="1"/>
  <c r="J6" i="19"/>
  <c r="T106" i="20" s="1"/>
  <c r="O105" i="20" s="1"/>
  <c r="K6" i="19"/>
  <c r="T117" i="20" s="1"/>
  <c r="O116" i="20" s="1"/>
  <c r="L6" i="19"/>
  <c r="T125" i="20" s="1"/>
  <c r="O124" i="20" s="1"/>
  <c r="M6" i="19"/>
  <c r="T136" i="20" s="1"/>
  <c r="O135" i="20" s="1"/>
  <c r="N6" i="19"/>
  <c r="T145" i="20" s="1"/>
  <c r="O144" i="20" s="1"/>
  <c r="O6" i="19"/>
  <c r="T152" i="20" s="1"/>
  <c r="O151" i="20" s="1"/>
  <c r="P6" i="19"/>
  <c r="T159" i="20" s="1"/>
  <c r="O158" i="20" s="1"/>
  <c r="Q6" i="19"/>
  <c r="T171" i="20" s="1"/>
  <c r="O170" i="20" s="1"/>
  <c r="R6" i="19"/>
  <c r="T181" i="20" s="1"/>
  <c r="O180" i="20" s="1"/>
  <c r="S6" i="19"/>
  <c r="T190" i="20" s="1"/>
  <c r="O189" i="20" s="1"/>
  <c r="T6" i="19"/>
  <c r="T199" i="20" s="1"/>
  <c r="O198" i="20" s="1"/>
  <c r="U6" i="19"/>
  <c r="T207" i="20" s="1"/>
  <c r="O206" i="20" s="1"/>
  <c r="V6" i="19"/>
  <c r="W6" i="19"/>
  <c r="T221" i="20" s="1"/>
  <c r="O220" i="20" s="1"/>
  <c r="X6" i="19"/>
  <c r="T228" i="20" s="1"/>
  <c r="O227" i="20" s="1"/>
  <c r="Y6" i="19"/>
  <c r="D6" i="19"/>
  <c r="T7" i="20" s="1"/>
  <c r="O6" i="20" s="1"/>
  <c r="D5" i="19"/>
  <c r="D3" i="19"/>
  <c r="Q7" i="20" s="1"/>
  <c r="B6" i="20" s="1"/>
  <c r="Z9" i="11"/>
  <c r="F11" i="12"/>
  <c r="F14" i="12"/>
  <c r="F13" i="12"/>
  <c r="N14" i="12"/>
  <c r="N11" i="12"/>
  <c r="N13" i="12"/>
  <c r="U13" i="12"/>
  <c r="U11" i="12"/>
  <c r="U14" i="12"/>
  <c r="J9" i="7"/>
  <c r="J11" i="7"/>
  <c r="R11" i="7"/>
  <c r="R9" i="7"/>
  <c r="K9" i="19"/>
  <c r="K11" i="19"/>
  <c r="S9" i="19"/>
  <c r="S11" i="19"/>
  <c r="G13" i="12"/>
  <c r="G14" i="12"/>
  <c r="G11" i="12"/>
  <c r="V13" i="12"/>
  <c r="V11" i="12"/>
  <c r="V14" i="12"/>
  <c r="K9" i="7"/>
  <c r="K11" i="7"/>
  <c r="R13" i="12"/>
  <c r="R11" i="12"/>
  <c r="R14" i="12"/>
  <c r="F11" i="7"/>
  <c r="F9" i="7"/>
  <c r="N11" i="7"/>
  <c r="N9" i="7"/>
  <c r="U11" i="7"/>
  <c r="U9" i="7"/>
  <c r="O9" i="19"/>
  <c r="O11" i="19"/>
  <c r="H13" i="12"/>
  <c r="H14" i="12"/>
  <c r="H11" i="12"/>
  <c r="P11" i="12"/>
  <c r="P13" i="12"/>
  <c r="P14" i="12"/>
  <c r="L9" i="7"/>
  <c r="L11" i="7"/>
  <c r="E9" i="19"/>
  <c r="E11" i="19"/>
  <c r="M9" i="19"/>
  <c r="M11" i="19"/>
  <c r="T11" i="19"/>
  <c r="T9" i="19"/>
  <c r="I14" i="12"/>
  <c r="I11" i="12"/>
  <c r="I13" i="12"/>
  <c r="Q14" i="12"/>
  <c r="Q11" i="12"/>
  <c r="Q13" i="12"/>
  <c r="E11" i="7"/>
  <c r="E9" i="7"/>
  <c r="M11" i="7"/>
  <c r="M9" i="7"/>
  <c r="T9" i="7"/>
  <c r="T11" i="7"/>
  <c r="F9" i="19"/>
  <c r="F11" i="19"/>
  <c r="N11" i="19"/>
  <c r="N9" i="19"/>
  <c r="U11" i="19"/>
  <c r="U9" i="19"/>
  <c r="J14" i="12"/>
  <c r="J11" i="12"/>
  <c r="J13" i="12"/>
  <c r="G9" i="19"/>
  <c r="G11" i="19"/>
  <c r="K14" i="12"/>
  <c r="K13" i="12"/>
  <c r="K11" i="12"/>
  <c r="S14" i="12"/>
  <c r="S13" i="12"/>
  <c r="S11" i="12"/>
  <c r="G9" i="7"/>
  <c r="G11" i="7"/>
  <c r="O11" i="7"/>
  <c r="O9" i="7"/>
  <c r="V9" i="7"/>
  <c r="V11" i="7"/>
  <c r="H9" i="19"/>
  <c r="H11" i="19"/>
  <c r="P11" i="19"/>
  <c r="P9" i="19"/>
  <c r="W9" i="19"/>
  <c r="W11" i="19"/>
  <c r="L14" i="12"/>
  <c r="L11" i="12"/>
  <c r="L13" i="12"/>
  <c r="D13" i="12"/>
  <c r="D11" i="12"/>
  <c r="D14" i="12"/>
  <c r="H11" i="7"/>
  <c r="H9" i="7"/>
  <c r="P9" i="7"/>
  <c r="P11" i="7"/>
  <c r="I11" i="19"/>
  <c r="I9" i="19"/>
  <c r="Q9" i="19"/>
  <c r="Q11" i="19"/>
  <c r="X11" i="19"/>
  <c r="X9" i="19"/>
  <c r="E14" i="12"/>
  <c r="E11" i="12"/>
  <c r="E13" i="12"/>
  <c r="M13" i="12"/>
  <c r="M14" i="12"/>
  <c r="M11" i="12"/>
  <c r="T11" i="12"/>
  <c r="T14" i="12"/>
  <c r="T13" i="12"/>
  <c r="I9" i="7"/>
  <c r="I11" i="7"/>
  <c r="Q11" i="7"/>
  <c r="Q9" i="7"/>
  <c r="J11" i="19"/>
  <c r="J9" i="19"/>
  <c r="R11" i="19"/>
  <c r="R9" i="19"/>
  <c r="Y9" i="19"/>
  <c r="Y11" i="19"/>
  <c r="D9" i="19"/>
  <c r="D11" i="19"/>
  <c r="O11" i="12"/>
  <c r="O14" i="12"/>
  <c r="O13" i="12"/>
  <c r="S9" i="7"/>
  <c r="S11" i="7"/>
  <c r="D11" i="7"/>
  <c r="D9" i="7"/>
  <c r="L9" i="19"/>
  <c r="L11" i="19"/>
  <c r="V9" i="19"/>
  <c r="V11" i="19"/>
  <c r="Z71" i="19"/>
  <c r="Z95" i="19"/>
  <c r="Z63" i="19"/>
  <c r="O14" i="11"/>
  <c r="Z43" i="19"/>
  <c r="Z59" i="19"/>
  <c r="S14" i="11"/>
  <c r="E14" i="11"/>
  <c r="Z39" i="19"/>
  <c r="Z31" i="19"/>
  <c r="Z55" i="19"/>
  <c r="U14" i="11"/>
  <c r="F14" i="11"/>
  <c r="J14" i="11"/>
  <c r="K14" i="11"/>
  <c r="Z91" i="19"/>
  <c r="Z83" i="19"/>
  <c r="Z35" i="19"/>
  <c r="Z67" i="19"/>
  <c r="Z47" i="19"/>
  <c r="W14" i="11"/>
  <c r="G14" i="11"/>
  <c r="V14" i="11"/>
  <c r="Z103" i="19"/>
  <c r="H14" i="11"/>
  <c r="Z79" i="19"/>
  <c r="M14" i="11"/>
  <c r="Z99" i="19"/>
  <c r="Z51" i="19"/>
  <c r="N14" i="11"/>
  <c r="T14" i="11"/>
  <c r="R14" i="11"/>
  <c r="Z75" i="19"/>
  <c r="D14" i="11"/>
  <c r="Z87" i="19"/>
  <c r="Q14" i="11"/>
  <c r="P14" i="11"/>
  <c r="L14" i="11"/>
  <c r="I14" i="11"/>
  <c r="Z27" i="19"/>
  <c r="Z28" i="19" s="1"/>
  <c r="S125" i="20" l="1"/>
  <c r="S7" i="23"/>
  <c r="A5" i="23" s="1"/>
  <c r="S190" i="23"/>
  <c r="S142" i="24"/>
  <c r="S7" i="20"/>
  <c r="A5" i="20" s="1"/>
  <c r="S181" i="20"/>
  <c r="S106" i="20"/>
  <c r="S171" i="23"/>
  <c r="S97" i="23"/>
  <c r="S185" i="24"/>
  <c r="S128" i="24"/>
  <c r="S228" i="20"/>
  <c r="S171" i="20"/>
  <c r="S97" i="20"/>
  <c r="S159" i="23"/>
  <c r="S90" i="23"/>
  <c r="S7" i="24"/>
  <c r="A5" i="24" s="1"/>
  <c r="S118" i="24"/>
  <c r="S221" i="20"/>
  <c r="S159" i="20"/>
  <c r="S90" i="20"/>
  <c r="S222" i="23"/>
  <c r="S152" i="23"/>
  <c r="S76" i="23"/>
  <c r="S176" i="24"/>
  <c r="S111" i="24"/>
  <c r="S76" i="20"/>
  <c r="S101" i="24"/>
  <c r="S207" i="20"/>
  <c r="S145" i="20"/>
  <c r="S200" i="23"/>
  <c r="S136" i="23"/>
  <c r="S159" i="24"/>
  <c r="S92" i="24"/>
  <c r="S199" i="20"/>
  <c r="S136" i="20"/>
  <c r="S49" i="20"/>
  <c r="S125" i="23"/>
  <c r="S148" i="24"/>
  <c r="S86" i="24"/>
  <c r="S152" i="20"/>
  <c r="S208" i="23"/>
  <c r="S145" i="23"/>
  <c r="S168" i="24"/>
  <c r="S117" i="23"/>
  <c r="S205" i="24"/>
  <c r="S73" i="24"/>
  <c r="S190" i="20"/>
  <c r="S117" i="20"/>
  <c r="S181" i="23"/>
  <c r="S106" i="23"/>
  <c r="S192" i="24"/>
  <c r="S136" i="24"/>
  <c r="Z29" i="19"/>
  <c r="Z17" i="19"/>
  <c r="S62" i="24"/>
  <c r="S48" i="24"/>
  <c r="S64" i="23"/>
  <c r="S49" i="23"/>
  <c r="Q4" i="17"/>
  <c r="M4" i="17"/>
  <c r="I4" i="17"/>
  <c r="S4" i="17"/>
  <c r="K4" i="17"/>
  <c r="J4" i="17"/>
  <c r="Y4" i="17"/>
  <c r="W4" i="17"/>
  <c r="P4" i="17"/>
  <c r="H4" i="17"/>
  <c r="C4" i="17"/>
  <c r="L4" i="17"/>
  <c r="R4" i="17"/>
  <c r="X4" i="17"/>
  <c r="O4" i="17"/>
  <c r="V4" i="17"/>
  <c r="T4" i="17"/>
  <c r="N4" i="17"/>
  <c r="U4" i="17"/>
  <c r="S64" i="20"/>
  <c r="D4" i="7"/>
  <c r="D4" i="19"/>
  <c r="D4" i="12"/>
  <c r="L4" i="12"/>
  <c r="L4" i="7"/>
  <c r="L4" i="19"/>
  <c r="S4" i="12"/>
  <c r="S4" i="7"/>
  <c r="S4" i="19"/>
  <c r="K4" i="12"/>
  <c r="K4" i="7"/>
  <c r="K4" i="19"/>
  <c r="Y4" i="19"/>
  <c r="R4" i="7"/>
  <c r="R4" i="19"/>
  <c r="R4" i="12"/>
  <c r="J4" i="12"/>
  <c r="J4" i="19"/>
  <c r="J4" i="7"/>
  <c r="X4" i="19"/>
  <c r="Q4" i="12"/>
  <c r="Q4" i="19"/>
  <c r="Q4" i="7"/>
  <c r="I4" i="7"/>
  <c r="I4" i="19"/>
  <c r="I4" i="12"/>
  <c r="W4" i="19"/>
  <c r="P4" i="19"/>
  <c r="P4" i="12"/>
  <c r="P4" i="7"/>
  <c r="H4" i="19"/>
  <c r="H4" i="7"/>
  <c r="H4" i="12"/>
  <c r="V4" i="12"/>
  <c r="V4" i="7"/>
  <c r="V4" i="19"/>
  <c r="O4" i="12"/>
  <c r="O4" i="7"/>
  <c r="O4" i="19"/>
  <c r="G4" i="19"/>
  <c r="G4" i="12"/>
  <c r="G4" i="7"/>
  <c r="U4" i="19"/>
  <c r="U4" i="12"/>
  <c r="U4" i="7"/>
  <c r="N4" i="12"/>
  <c r="N4" i="7"/>
  <c r="N4" i="19"/>
  <c r="F4" i="19"/>
  <c r="F4" i="12"/>
  <c r="F4" i="7"/>
  <c r="T4" i="12"/>
  <c r="T4" i="7"/>
  <c r="T4" i="19"/>
  <c r="M4" i="19"/>
  <c r="M4" i="12"/>
  <c r="M4" i="7"/>
  <c r="E4" i="12"/>
  <c r="E4" i="7"/>
  <c r="E4" i="19"/>
  <c r="Z52" i="19"/>
  <c r="W49" i="17"/>
  <c r="K4" i="11"/>
  <c r="W41" i="17"/>
  <c r="S7" i="12"/>
  <c r="H70" i="19"/>
  <c r="M38" i="19"/>
  <c r="N78" i="19"/>
  <c r="G50" i="7"/>
  <c r="E54" i="19"/>
  <c r="P37" i="12"/>
  <c r="Q105" i="17"/>
  <c r="D7" i="12"/>
  <c r="G66" i="19"/>
  <c r="W105" i="17"/>
  <c r="S85" i="12"/>
  <c r="H46" i="19"/>
  <c r="M50" i="19"/>
  <c r="N50" i="19"/>
  <c r="G58" i="7"/>
  <c r="K54" i="19"/>
  <c r="L10" i="7"/>
  <c r="R46" i="7"/>
  <c r="V105" i="17"/>
  <c r="I58" i="7"/>
  <c r="V73" i="12"/>
  <c r="V26" i="19"/>
  <c r="L46" i="19"/>
  <c r="M57" i="17"/>
  <c r="W65" i="17"/>
  <c r="S37" i="12"/>
  <c r="H34" i="19"/>
  <c r="M54" i="19"/>
  <c r="N90" i="19"/>
  <c r="G54" i="7"/>
  <c r="E34" i="19"/>
  <c r="P49" i="12"/>
  <c r="Q12" i="17"/>
  <c r="D93" i="12"/>
  <c r="G34" i="19"/>
  <c r="K101" i="17"/>
  <c r="U26" i="7"/>
  <c r="P66" i="7"/>
  <c r="H81" i="17"/>
  <c r="S4" i="11"/>
  <c r="D58" i="19"/>
  <c r="Q70" i="7"/>
  <c r="N78" i="7"/>
  <c r="H34" i="7"/>
  <c r="N85" i="17"/>
  <c r="I33" i="12"/>
  <c r="K78" i="19"/>
  <c r="L66" i="7"/>
  <c r="R34" i="7"/>
  <c r="V85" i="17"/>
  <c r="I74" i="7"/>
  <c r="V89" i="12"/>
  <c r="L49" i="12"/>
  <c r="Y73" i="17"/>
  <c r="T98" i="19"/>
  <c r="Z92" i="19"/>
  <c r="D10" i="19"/>
  <c r="Q58" i="7"/>
  <c r="N102" i="7"/>
  <c r="H78" i="7"/>
  <c r="N57" i="17"/>
  <c r="I29" i="12"/>
  <c r="K102" i="19"/>
  <c r="L94" i="7"/>
  <c r="R54" i="7"/>
  <c r="V69" i="17"/>
  <c r="D70" i="19"/>
  <c r="S82" i="7"/>
  <c r="D78" i="19"/>
  <c r="Q46" i="7"/>
  <c r="C41" i="17"/>
  <c r="E38" i="19"/>
  <c r="V41" i="17"/>
  <c r="V53" i="12"/>
  <c r="Y61" i="17"/>
  <c r="M12" i="17"/>
  <c r="S62" i="19"/>
  <c r="H97" i="12"/>
  <c r="M54" i="7"/>
  <c r="F29" i="12"/>
  <c r="U61" i="12"/>
  <c r="O46" i="7"/>
  <c r="U7" i="17"/>
  <c r="J90" i="7"/>
  <c r="U54" i="19"/>
  <c r="O78" i="19"/>
  <c r="N7" i="17"/>
  <c r="J77" i="17"/>
  <c r="D37" i="12"/>
  <c r="K37" i="17"/>
  <c r="Y7" i="17"/>
  <c r="H69" i="17"/>
  <c r="S54" i="19"/>
  <c r="H49" i="12"/>
  <c r="M38" i="7"/>
  <c r="O7" i="17"/>
  <c r="S78" i="7"/>
  <c r="G82" i="7"/>
  <c r="R66" i="7"/>
  <c r="G86" i="19"/>
  <c r="V98" i="19"/>
  <c r="P50" i="7"/>
  <c r="T69" i="17"/>
  <c r="J65" i="12"/>
  <c r="G12" i="12"/>
  <c r="I29" i="17"/>
  <c r="X30" i="19"/>
  <c r="D50" i="7"/>
  <c r="K90" i="7"/>
  <c r="V74" i="7"/>
  <c r="N30" i="7"/>
  <c r="K33" i="12"/>
  <c r="P85" i="12"/>
  <c r="R81" i="12"/>
  <c r="K49" i="17"/>
  <c r="L42" i="19"/>
  <c r="T41" i="17"/>
  <c r="J85" i="12"/>
  <c r="Z40" i="19"/>
  <c r="O65" i="17"/>
  <c r="N4" i="11"/>
  <c r="W73" i="17"/>
  <c r="S57" i="12"/>
  <c r="H42" i="19"/>
  <c r="M102" i="19"/>
  <c r="N102" i="19"/>
  <c r="G78" i="7"/>
  <c r="E78" i="19"/>
  <c r="P73" i="12"/>
  <c r="Q49" i="17"/>
  <c r="D97" i="12"/>
  <c r="G38" i="19"/>
  <c r="W85" i="17"/>
  <c r="S53" i="12"/>
  <c r="H82" i="19"/>
  <c r="M30" i="19"/>
  <c r="N34" i="19"/>
  <c r="G42" i="7"/>
  <c r="E42" i="19"/>
  <c r="P105" i="12"/>
  <c r="Q41" i="17"/>
  <c r="D85" i="12"/>
  <c r="G26" i="19"/>
  <c r="K105" i="17"/>
  <c r="V46" i="19"/>
  <c r="L10" i="19"/>
  <c r="M7" i="17"/>
  <c r="O89" i="17"/>
  <c r="R70" i="19"/>
  <c r="O98" i="19"/>
  <c r="S60" i="26"/>
  <c r="S140" i="26"/>
  <c r="G94" i="7"/>
  <c r="E70" i="19"/>
  <c r="P12" i="12"/>
  <c r="Q37" i="17"/>
  <c r="D89" i="12"/>
  <c r="G42" i="19"/>
  <c r="K97" i="17"/>
  <c r="U54" i="7"/>
  <c r="P78" i="7"/>
  <c r="H101" i="17"/>
  <c r="W33" i="17"/>
  <c r="D98" i="19"/>
  <c r="Q78" i="7"/>
  <c r="M94" i="19"/>
  <c r="H26" i="7"/>
  <c r="N33" i="17"/>
  <c r="I73" i="12"/>
  <c r="K90" i="19"/>
  <c r="L58" i="7"/>
  <c r="R50" i="7"/>
  <c r="V57" i="17"/>
  <c r="I26" i="7"/>
  <c r="V105" i="12"/>
  <c r="V62" i="19"/>
  <c r="L74" i="19"/>
  <c r="M101" i="17"/>
  <c r="W93" i="17"/>
  <c r="S45" i="12"/>
  <c r="H78" i="19"/>
  <c r="M98" i="19"/>
  <c r="H70" i="7"/>
  <c r="N73" i="17"/>
  <c r="I37" i="12"/>
  <c r="K46" i="19"/>
  <c r="L102" i="7"/>
  <c r="R86" i="7"/>
  <c r="V89" i="17"/>
  <c r="S81" i="12"/>
  <c r="H58" i="7"/>
  <c r="S41" i="12"/>
  <c r="H94" i="19"/>
  <c r="N89" i="17"/>
  <c r="J37" i="17"/>
  <c r="D45" i="12"/>
  <c r="K69" i="17"/>
  <c r="Y85" i="17"/>
  <c r="H57" i="17"/>
  <c r="S98" i="19"/>
  <c r="H41" i="12"/>
  <c r="M102" i="7"/>
  <c r="F101" i="12"/>
  <c r="Q69" i="12"/>
  <c r="S89" i="17"/>
  <c r="W78" i="19"/>
  <c r="F94" i="7"/>
  <c r="N66" i="7"/>
  <c r="L38" i="7"/>
  <c r="R93" i="12"/>
  <c r="K53" i="17"/>
  <c r="L54" i="19"/>
  <c r="H41" i="17"/>
  <c r="S42" i="19"/>
  <c r="H29" i="12"/>
  <c r="M42" i="7"/>
  <c r="S73" i="12"/>
  <c r="H30" i="7"/>
  <c r="E101" i="12"/>
  <c r="R78" i="7"/>
  <c r="G102" i="19"/>
  <c r="V30" i="19"/>
  <c r="T30" i="19"/>
  <c r="I54" i="19"/>
  <c r="F66" i="19"/>
  <c r="J58" i="19"/>
  <c r="X74" i="19"/>
  <c r="D98" i="7"/>
  <c r="K50" i="7"/>
  <c r="W37" i="17"/>
  <c r="M78" i="19"/>
  <c r="I81" i="12"/>
  <c r="T54" i="7"/>
  <c r="I94" i="7"/>
  <c r="L93" i="12"/>
  <c r="Z96" i="19"/>
  <c r="Z60" i="19"/>
  <c r="O37" i="17"/>
  <c r="Z76" i="19"/>
  <c r="O73" i="17"/>
  <c r="R90" i="19"/>
  <c r="O54" i="19"/>
  <c r="S86" i="7"/>
  <c r="C81" i="17"/>
  <c r="K53" i="12"/>
  <c r="E105" i="12"/>
  <c r="J89" i="17"/>
  <c r="T90" i="7"/>
  <c r="Q33" i="17"/>
  <c r="D33" i="12"/>
  <c r="G94" i="19"/>
  <c r="W81" i="17"/>
  <c r="S29" i="12"/>
  <c r="H26" i="19"/>
  <c r="S188" i="26"/>
  <c r="N94" i="19"/>
  <c r="G102" i="7"/>
  <c r="E58" i="19"/>
  <c r="P101" i="12"/>
  <c r="Q101" i="17"/>
  <c r="D101" i="12"/>
  <c r="G78" i="19"/>
  <c r="K89" i="17"/>
  <c r="U86" i="7"/>
  <c r="P54" i="7"/>
  <c r="Z44" i="19"/>
  <c r="O57" i="17"/>
  <c r="R82" i="19"/>
  <c r="O38" i="19"/>
  <c r="S54" i="7"/>
  <c r="C57" i="17"/>
  <c r="K85" i="12"/>
  <c r="E93" i="12"/>
  <c r="J57" i="17"/>
  <c r="T78" i="7"/>
  <c r="P65" i="17"/>
  <c r="D49" i="12"/>
  <c r="G58" i="19"/>
  <c r="K61" i="17"/>
  <c r="U62" i="7"/>
  <c r="P26" i="7"/>
  <c r="H49" i="17"/>
  <c r="W12" i="17"/>
  <c r="S93" i="12"/>
  <c r="H90" i="19"/>
  <c r="M58" i="19"/>
  <c r="N54" i="19"/>
  <c r="G74" i="7"/>
  <c r="E62" i="19"/>
  <c r="P97" i="12"/>
  <c r="Q57" i="17"/>
  <c r="V29" i="17"/>
  <c r="I86" i="7"/>
  <c r="V12" i="12"/>
  <c r="V42" i="19"/>
  <c r="L50" i="19"/>
  <c r="M85" i="17"/>
  <c r="W69" i="17"/>
  <c r="S89" i="12"/>
  <c r="H102" i="19"/>
  <c r="M82" i="19"/>
  <c r="N10" i="19"/>
  <c r="G70" i="7"/>
  <c r="E86" i="19"/>
  <c r="P33" i="12"/>
  <c r="Q89" i="17"/>
  <c r="V101" i="17"/>
  <c r="R54" i="19"/>
  <c r="N30" i="19"/>
  <c r="R26" i="19"/>
  <c r="O46" i="19"/>
  <c r="L50" i="7"/>
  <c r="R12" i="12"/>
  <c r="K85" i="17"/>
  <c r="L30" i="19"/>
  <c r="H53" i="17"/>
  <c r="S66" i="19"/>
  <c r="H7" i="12"/>
  <c r="M90" i="7"/>
  <c r="F53" i="12"/>
  <c r="Q61" i="12"/>
  <c r="S85" i="17"/>
  <c r="W50" i="19"/>
  <c r="U4" i="11"/>
  <c r="M62" i="19"/>
  <c r="K57" i="12"/>
  <c r="P45" i="12"/>
  <c r="I10" i="7"/>
  <c r="L69" i="12"/>
  <c r="P86" i="7"/>
  <c r="T101" i="17"/>
  <c r="J105" i="12"/>
  <c r="G85" i="12"/>
  <c r="I97" i="17"/>
  <c r="R102" i="19"/>
  <c r="N86" i="19"/>
  <c r="K82" i="19"/>
  <c r="Q65" i="17"/>
  <c r="M97" i="12"/>
  <c r="U46" i="7"/>
  <c r="M33" i="17"/>
  <c r="I82" i="19"/>
  <c r="F102" i="19"/>
  <c r="J38" i="19"/>
  <c r="U77" i="12"/>
  <c r="O42" i="7"/>
  <c r="U81" i="17"/>
  <c r="J74" i="7"/>
  <c r="O49" i="17"/>
  <c r="S94" i="7"/>
  <c r="G30" i="7"/>
  <c r="R70" i="7"/>
  <c r="G10" i="19"/>
  <c r="V86" i="19"/>
  <c r="P94" i="7"/>
  <c r="T61" i="17"/>
  <c r="J4" i="11"/>
  <c r="D30" i="19"/>
  <c r="T4" i="11"/>
  <c r="D74" i="19"/>
  <c r="Q98" i="7"/>
  <c r="N54" i="7"/>
  <c r="S50" i="7"/>
  <c r="C61" i="17"/>
  <c r="K77" i="12"/>
  <c r="E7" i="12"/>
  <c r="J45" i="17"/>
  <c r="T98" i="7"/>
  <c r="P57" i="17"/>
  <c r="R69" i="12"/>
  <c r="V4" i="11"/>
  <c r="O53" i="17"/>
  <c r="R50" i="19"/>
  <c r="O42" i="19"/>
  <c r="S90" i="7"/>
  <c r="C65" i="17"/>
  <c r="K105" i="12"/>
  <c r="E65" i="12"/>
  <c r="J29" i="17"/>
  <c r="T62" i="7"/>
  <c r="P12" i="17"/>
  <c r="R65" i="12"/>
  <c r="M85" i="12"/>
  <c r="L77" i="12"/>
  <c r="Y33" i="17"/>
  <c r="T74" i="19"/>
  <c r="M4" i="11"/>
  <c r="D94" i="19"/>
  <c r="Q74" i="7"/>
  <c r="N74" i="7"/>
  <c r="H42" i="7"/>
  <c r="N53" i="17"/>
  <c r="I7" i="12"/>
  <c r="E41" i="12"/>
  <c r="J65" i="17"/>
  <c r="T66" i="7"/>
  <c r="P77" i="17"/>
  <c r="R57" i="12"/>
  <c r="M61" i="12"/>
  <c r="L33" i="12"/>
  <c r="Y69" i="17"/>
  <c r="T82" i="19"/>
  <c r="T73" i="17"/>
  <c r="O105" i="17"/>
  <c r="R38" i="19"/>
  <c r="O86" i="19"/>
  <c r="S30" i="7"/>
  <c r="C53" i="17"/>
  <c r="G26" i="7"/>
  <c r="E46" i="19"/>
  <c r="P41" i="12"/>
  <c r="Q77" i="17"/>
  <c r="D69" i="12"/>
  <c r="G30" i="19"/>
  <c r="K65" i="17"/>
  <c r="U42" i="7"/>
  <c r="P42" i="7"/>
  <c r="L4" i="11"/>
  <c r="O33" i="17"/>
  <c r="R58" i="19"/>
  <c r="O34" i="19"/>
  <c r="S10" i="7"/>
  <c r="C7" i="17"/>
  <c r="K12" i="12"/>
  <c r="G62" i="7"/>
  <c r="E66" i="19"/>
  <c r="P53" i="12"/>
  <c r="Q45" i="17"/>
  <c r="D41" i="12"/>
  <c r="H38" i="19"/>
  <c r="N37" i="17"/>
  <c r="O97" i="17"/>
  <c r="M46" i="19"/>
  <c r="I49" i="12"/>
  <c r="T30" i="7"/>
  <c r="I54" i="7"/>
  <c r="L41" i="12"/>
  <c r="P38" i="7"/>
  <c r="T53" i="17"/>
  <c r="J77" i="12"/>
  <c r="G77" i="12"/>
  <c r="I73" i="17"/>
  <c r="X70" i="19"/>
  <c r="D102" i="7"/>
  <c r="K78" i="7"/>
  <c r="V26" i="7"/>
  <c r="D90" i="19"/>
  <c r="S66" i="7"/>
  <c r="G46" i="7"/>
  <c r="R30" i="7"/>
  <c r="G74" i="19"/>
  <c r="V90" i="19"/>
  <c r="T90" i="19"/>
  <c r="I70" i="19"/>
  <c r="F98" i="19"/>
  <c r="I77" i="17"/>
  <c r="H74" i="19"/>
  <c r="N65" i="17"/>
  <c r="J7" i="17"/>
  <c r="V61" i="17"/>
  <c r="V61" i="12"/>
  <c r="Y101" i="17"/>
  <c r="H73" i="17"/>
  <c r="S86" i="19"/>
  <c r="H105" i="12"/>
  <c r="M62" i="7"/>
  <c r="F61" i="12"/>
  <c r="Q101" i="12"/>
  <c r="O90" i="7"/>
  <c r="U41" i="17"/>
  <c r="J38" i="7"/>
  <c r="R34" i="19"/>
  <c r="N66" i="19"/>
  <c r="K62" i="19"/>
  <c r="P81" i="17"/>
  <c r="M77" i="12"/>
  <c r="U66" i="7"/>
  <c r="M65" i="17"/>
  <c r="I58" i="19"/>
  <c r="W53" i="17"/>
  <c r="Z68" i="19"/>
  <c r="Q62" i="7"/>
  <c r="H38" i="7"/>
  <c r="I45" i="12"/>
  <c r="L90" i="7"/>
  <c r="V49" i="17"/>
  <c r="Z56" i="19"/>
  <c r="Q90" i="7"/>
  <c r="H10" i="7"/>
  <c r="I61" i="12"/>
  <c r="L54" i="7"/>
  <c r="V73" i="17"/>
  <c r="M7" i="12"/>
  <c r="Y53" i="17"/>
  <c r="I4" i="11"/>
  <c r="Q30" i="7"/>
  <c r="H90" i="7"/>
  <c r="I65" i="12"/>
  <c r="L78" i="7"/>
  <c r="V97" i="17"/>
  <c r="V29" i="12"/>
  <c r="L62" i="19"/>
  <c r="P4" i="11"/>
  <c r="R94" i="19"/>
  <c r="S46" i="7"/>
  <c r="K61" i="12"/>
  <c r="J101" i="17"/>
  <c r="P93" i="17"/>
  <c r="M105" i="12"/>
  <c r="Y65" i="17"/>
  <c r="Q4" i="11"/>
  <c r="R30" i="19"/>
  <c r="S74" i="7"/>
  <c r="K45" i="12"/>
  <c r="J69" i="17"/>
  <c r="P33" i="17"/>
  <c r="N38" i="7"/>
  <c r="S12" i="12"/>
  <c r="E12" i="12"/>
  <c r="M53" i="12"/>
  <c r="T58" i="19"/>
  <c r="I26" i="19"/>
  <c r="J46" i="19"/>
  <c r="O82" i="7"/>
  <c r="K82" i="7"/>
  <c r="R66" i="19"/>
  <c r="K42" i="19"/>
  <c r="S201" i="26"/>
  <c r="M69" i="17"/>
  <c r="I94" i="19"/>
  <c r="J86" i="19"/>
  <c r="K101" i="12"/>
  <c r="R53" i="12"/>
  <c r="L78" i="19"/>
  <c r="J93" i="12"/>
  <c r="S148" i="26"/>
  <c r="Q73" i="12"/>
  <c r="H54" i="19"/>
  <c r="J85" i="17"/>
  <c r="V33" i="12"/>
  <c r="M53" i="17"/>
  <c r="J33" i="12"/>
  <c r="G29" i="12"/>
  <c r="I7" i="17"/>
  <c r="X82" i="19"/>
  <c r="D86" i="7"/>
  <c r="K38" i="7"/>
  <c r="R42" i="19"/>
  <c r="N58" i="19"/>
  <c r="K66" i="19"/>
  <c r="P61" i="17"/>
  <c r="M29" i="12"/>
  <c r="U82" i="7"/>
  <c r="M61" i="17"/>
  <c r="I62" i="19"/>
  <c r="F62" i="19"/>
  <c r="L82" i="7"/>
  <c r="Y93" i="17"/>
  <c r="J29" i="12"/>
  <c r="F85" i="12"/>
  <c r="D10" i="7"/>
  <c r="V86" i="7"/>
  <c r="L97" i="17"/>
  <c r="T53" i="12"/>
  <c r="O69" i="12"/>
  <c r="N49" i="12"/>
  <c r="P38" i="19"/>
  <c r="X89" i="17"/>
  <c r="Q61" i="17"/>
  <c r="P65" i="12"/>
  <c r="Y12" i="17"/>
  <c r="I90" i="19"/>
  <c r="F57" i="12"/>
  <c r="D54" i="7"/>
  <c r="U66" i="19"/>
  <c r="Y78" i="19"/>
  <c r="P77" i="12"/>
  <c r="Q97" i="17"/>
  <c r="P58" i="7"/>
  <c r="H93" i="12"/>
  <c r="S221" i="26"/>
  <c r="O102" i="7"/>
  <c r="K10" i="7"/>
  <c r="U50" i="19"/>
  <c r="L69" i="17"/>
  <c r="R69" i="17"/>
  <c r="X29" i="17"/>
  <c r="U58" i="19"/>
  <c r="O77" i="12"/>
  <c r="M89" i="17"/>
  <c r="Q85" i="12"/>
  <c r="I105" i="12"/>
  <c r="K73" i="17"/>
  <c r="I53" i="17"/>
  <c r="Q49" i="12"/>
  <c r="U49" i="17"/>
  <c r="W38" i="19"/>
  <c r="W97" i="17"/>
  <c r="W45" i="17"/>
  <c r="H58" i="19"/>
  <c r="N74" i="19"/>
  <c r="I77" i="12"/>
  <c r="L26" i="7"/>
  <c r="V77" i="17"/>
  <c r="Z32" i="19"/>
  <c r="Q94" i="7"/>
  <c r="H66" i="7"/>
  <c r="I69" i="12"/>
  <c r="L70" i="7"/>
  <c r="V65" i="17"/>
  <c r="V37" i="12"/>
  <c r="L86" i="19"/>
  <c r="W57" i="17"/>
  <c r="H62" i="19"/>
  <c r="N46" i="19"/>
  <c r="G34" i="7"/>
  <c r="P7" i="12"/>
  <c r="V53" i="17"/>
  <c r="V69" i="12"/>
  <c r="L102" i="19"/>
  <c r="Z84" i="19"/>
  <c r="Q10" i="7"/>
  <c r="H94" i="7"/>
  <c r="I85" i="12"/>
  <c r="J33" i="17"/>
  <c r="P73" i="17"/>
  <c r="M45" i="12"/>
  <c r="Y89" i="17"/>
  <c r="H4" i="11"/>
  <c r="Q38" i="7"/>
  <c r="H86" i="7"/>
  <c r="I89" i="12"/>
  <c r="L30" i="7"/>
  <c r="P85" i="17"/>
  <c r="M10" i="19"/>
  <c r="R98" i="19"/>
  <c r="K30" i="19"/>
  <c r="M41" i="12"/>
  <c r="M49" i="17"/>
  <c r="I34" i="19"/>
  <c r="J30" i="19"/>
  <c r="O50" i="7"/>
  <c r="J82" i="7"/>
  <c r="H66" i="19"/>
  <c r="E26" i="19"/>
  <c r="V45" i="12"/>
  <c r="H97" i="17"/>
  <c r="H45" i="12"/>
  <c r="W77" i="17"/>
  <c r="I57" i="12"/>
  <c r="I46" i="7"/>
  <c r="P74" i="7"/>
  <c r="J53" i="12"/>
  <c r="I85" i="17"/>
  <c r="D94" i="7"/>
  <c r="O90" i="19"/>
  <c r="L62" i="7"/>
  <c r="K77" i="17"/>
  <c r="H105" i="17"/>
  <c r="J69" i="12"/>
  <c r="F30" i="19"/>
  <c r="J94" i="19"/>
  <c r="U7" i="12"/>
  <c r="D34" i="7"/>
  <c r="K98" i="7"/>
  <c r="Q26" i="7"/>
  <c r="C77" i="17"/>
  <c r="E50" i="19"/>
  <c r="V37" i="17"/>
  <c r="V41" i="12"/>
  <c r="U98" i="7"/>
  <c r="M105" i="17"/>
  <c r="S50" i="19"/>
  <c r="H77" i="12"/>
  <c r="F50" i="19"/>
  <c r="G90" i="7"/>
  <c r="R102" i="7"/>
  <c r="L58" i="19"/>
  <c r="H57" i="12"/>
  <c r="F65" i="12"/>
  <c r="O58" i="7"/>
  <c r="K46" i="7"/>
  <c r="U38" i="19"/>
  <c r="L77" i="17"/>
  <c r="R93" i="17"/>
  <c r="X77" i="17"/>
  <c r="V78" i="7"/>
  <c r="T12" i="12"/>
  <c r="Q42" i="19"/>
  <c r="Z64" i="19"/>
  <c r="R62" i="7"/>
  <c r="L90" i="19"/>
  <c r="H73" i="12"/>
  <c r="F33" i="12"/>
  <c r="O10" i="7"/>
  <c r="K94" i="7"/>
  <c r="U62" i="19"/>
  <c r="O45" i="12"/>
  <c r="H30" i="19"/>
  <c r="D61" i="12"/>
  <c r="M93" i="17"/>
  <c r="G101" i="12"/>
  <c r="X54" i="19"/>
  <c r="S29" i="17"/>
  <c r="K34" i="7"/>
  <c r="U42" i="19"/>
  <c r="L12" i="17"/>
  <c r="R85" i="17"/>
  <c r="X65" i="17"/>
  <c r="E62" i="7"/>
  <c r="X101" i="17"/>
  <c r="O30" i="7"/>
  <c r="K50" i="19"/>
  <c r="L57" i="12"/>
  <c r="O45" i="17"/>
  <c r="O41" i="17"/>
  <c r="O94" i="19"/>
  <c r="C97" i="17"/>
  <c r="E97" i="12"/>
  <c r="T38" i="7"/>
  <c r="R45" i="12"/>
  <c r="O29" i="17"/>
  <c r="O26" i="19"/>
  <c r="C101" i="17"/>
  <c r="E89" i="12"/>
  <c r="T46" i="7"/>
  <c r="D57" i="12"/>
  <c r="K7" i="17"/>
  <c r="P62" i="7"/>
  <c r="O61" i="17"/>
  <c r="O102" i="19"/>
  <c r="C12" i="17"/>
  <c r="E45" i="12"/>
  <c r="T70" i="7"/>
  <c r="R85" i="12"/>
  <c r="L85" i="12"/>
  <c r="T86" i="19"/>
  <c r="W7" i="17"/>
  <c r="H86" i="19"/>
  <c r="N70" i="19"/>
  <c r="G98" i="7"/>
  <c r="P61" i="12"/>
  <c r="D65" i="12"/>
  <c r="K41" i="17"/>
  <c r="P46" i="7"/>
  <c r="W101" i="17"/>
  <c r="H50" i="19"/>
  <c r="N26" i="19"/>
  <c r="G10" i="7"/>
  <c r="P69" i="12"/>
  <c r="D77" i="12"/>
  <c r="C45" i="17"/>
  <c r="N42" i="7"/>
  <c r="P57" i="12"/>
  <c r="L37" i="12"/>
  <c r="T57" i="17"/>
  <c r="G73" i="12"/>
  <c r="X102" i="19"/>
  <c r="S69" i="17"/>
  <c r="W62" i="19"/>
  <c r="S113" i="26"/>
  <c r="T10" i="7"/>
  <c r="L97" i="12"/>
  <c r="T37" i="17"/>
  <c r="G93" i="12"/>
  <c r="Q102" i="7"/>
  <c r="E94" i="19"/>
  <c r="V101" i="12"/>
  <c r="M77" i="17"/>
  <c r="I66" i="19"/>
  <c r="J54" i="19"/>
  <c r="O94" i="7"/>
  <c r="J34" i="7"/>
  <c r="H50" i="7"/>
  <c r="Q85" i="17"/>
  <c r="V38" i="19"/>
  <c r="H93" i="17"/>
  <c r="I74" i="19"/>
  <c r="F82" i="19"/>
  <c r="J50" i="19"/>
  <c r="U97" i="12"/>
  <c r="O66" i="7"/>
  <c r="U53" i="17"/>
  <c r="J10" i="7"/>
  <c r="H10" i="19"/>
  <c r="N45" i="17"/>
  <c r="J61" i="17"/>
  <c r="D12" i="12"/>
  <c r="V93" i="12"/>
  <c r="Y57" i="17"/>
  <c r="H77" i="17"/>
  <c r="S26" i="19"/>
  <c r="H61" i="12"/>
  <c r="M78" i="7"/>
  <c r="S77" i="12"/>
  <c r="V7" i="17"/>
  <c r="T62" i="19"/>
  <c r="H85" i="12"/>
  <c r="X42" i="19"/>
  <c r="O74" i="7"/>
  <c r="K102" i="7"/>
  <c r="U10" i="19"/>
  <c r="L73" i="17"/>
  <c r="R97" i="17"/>
  <c r="X37" i="17"/>
  <c r="F66" i="7"/>
  <c r="R77" i="17"/>
  <c r="Q98" i="19"/>
  <c r="R10" i="19"/>
  <c r="V81" i="17"/>
  <c r="T70" i="19"/>
  <c r="G105" i="12"/>
  <c r="X78" i="19"/>
  <c r="S93" i="17"/>
  <c r="K54" i="7"/>
  <c r="F54" i="7"/>
  <c r="O12" i="12"/>
  <c r="S62" i="7"/>
  <c r="I34" i="7"/>
  <c r="H45" i="17"/>
  <c r="F78" i="19"/>
  <c r="U85" i="12"/>
  <c r="S49" i="17"/>
  <c r="J46" i="7"/>
  <c r="F62" i="7"/>
  <c r="P66" i="19"/>
  <c r="Y102" i="19"/>
  <c r="Q34" i="19"/>
  <c r="L61" i="17"/>
  <c r="Q38" i="19"/>
  <c r="S74" i="19"/>
  <c r="J97" i="17"/>
  <c r="U70" i="7"/>
  <c r="J61" i="12"/>
  <c r="J98" i="19"/>
  <c r="D66" i="7"/>
  <c r="S101" i="12"/>
  <c r="D46" i="19"/>
  <c r="N90" i="7"/>
  <c r="N12" i="17"/>
  <c r="K86" i="19"/>
  <c r="R82" i="7"/>
  <c r="I42" i="7"/>
  <c r="D86" i="19"/>
  <c r="N50" i="7"/>
  <c r="N105" i="17"/>
  <c r="K58" i="19"/>
  <c r="R74" i="7"/>
  <c r="R37" i="12"/>
  <c r="L7" i="12"/>
  <c r="T78" i="19"/>
  <c r="D26" i="19"/>
  <c r="N10" i="7"/>
  <c r="N41" i="17"/>
  <c r="K10" i="19"/>
  <c r="R38" i="7"/>
  <c r="I90" i="7"/>
  <c r="V54" i="19"/>
  <c r="M81" i="17"/>
  <c r="O77" i="17"/>
  <c r="O58" i="19"/>
  <c r="C105" i="17"/>
  <c r="E53" i="12"/>
  <c r="T58" i="7"/>
  <c r="R49" i="12"/>
  <c r="L89" i="12"/>
  <c r="T94" i="19"/>
  <c r="O93" i="17"/>
  <c r="O74" i="19"/>
  <c r="C73" i="17"/>
  <c r="E29" i="12"/>
  <c r="T94" i="7"/>
  <c r="Z72" i="19"/>
  <c r="Z100" i="19"/>
  <c r="H46" i="7"/>
  <c r="Q81" i="17"/>
  <c r="S171" i="26"/>
  <c r="F54" i="19"/>
  <c r="U73" i="12"/>
  <c r="U70" i="19"/>
  <c r="N38" i="19"/>
  <c r="P105" i="17"/>
  <c r="U30" i="7"/>
  <c r="F26" i="19"/>
  <c r="N26" i="7"/>
  <c r="P89" i="12"/>
  <c r="K81" i="17"/>
  <c r="T49" i="17"/>
  <c r="G65" i="12"/>
  <c r="F45" i="12"/>
  <c r="S73" i="17"/>
  <c r="W42" i="19"/>
  <c r="N29" i="17"/>
  <c r="D105" i="12"/>
  <c r="Y49" i="17"/>
  <c r="H65" i="12"/>
  <c r="M66" i="7"/>
  <c r="F7" i="12"/>
  <c r="Q12" i="12"/>
  <c r="S130" i="26"/>
  <c r="U93" i="17"/>
  <c r="J54" i="7"/>
  <c r="N70" i="7"/>
  <c r="K93" i="12"/>
  <c r="P81" i="12"/>
  <c r="R41" i="12"/>
  <c r="L29" i="12"/>
  <c r="L34" i="19"/>
  <c r="T89" i="17"/>
  <c r="J7" i="12"/>
  <c r="G57" i="12"/>
  <c r="I33" i="17"/>
  <c r="N62" i="19"/>
  <c r="G46" i="19"/>
  <c r="H65" i="17"/>
  <c r="M86" i="7"/>
  <c r="U53" i="12"/>
  <c r="J86" i="7"/>
  <c r="F74" i="7"/>
  <c r="P82" i="19"/>
  <c r="Y38" i="19"/>
  <c r="Q78" i="19"/>
  <c r="E94" i="7"/>
  <c r="Y34" i="19"/>
  <c r="M34" i="19"/>
  <c r="C49" i="17"/>
  <c r="G62" i="19"/>
  <c r="T105" i="17"/>
  <c r="M30" i="7"/>
  <c r="U65" i="12"/>
  <c r="J30" i="7"/>
  <c r="L53" i="17"/>
  <c r="N45" i="12"/>
  <c r="I12" i="12"/>
  <c r="V49" i="12"/>
  <c r="I41" i="17"/>
  <c r="Q105" i="12"/>
  <c r="W70" i="19"/>
  <c r="E102" i="7"/>
  <c r="T101" i="12"/>
  <c r="O37" i="12"/>
  <c r="Q94" i="19"/>
  <c r="T49" i="12"/>
  <c r="R58" i="7"/>
  <c r="F90" i="19"/>
  <c r="P101" i="17"/>
  <c r="P102" i="7"/>
  <c r="H69" i="12"/>
  <c r="X94" i="19"/>
  <c r="O70" i="7"/>
  <c r="K66" i="7"/>
  <c r="U46" i="19"/>
  <c r="L45" i="17"/>
  <c r="R4" i="11"/>
  <c r="S42" i="7"/>
  <c r="J93" i="17"/>
  <c r="M57" i="12"/>
  <c r="S38" i="7"/>
  <c r="J53" i="17"/>
  <c r="G82" i="19"/>
  <c r="O4" i="11"/>
  <c r="S98" i="7"/>
  <c r="J49" i="17"/>
  <c r="M73" i="12"/>
  <c r="T85" i="17"/>
  <c r="M70" i="19"/>
  <c r="E90" i="19"/>
  <c r="G98" i="19"/>
  <c r="H12" i="17"/>
  <c r="M90" i="19"/>
  <c r="E98" i="19"/>
  <c r="Q86" i="7"/>
  <c r="K97" i="12"/>
  <c r="L70" i="19"/>
  <c r="I65" i="17"/>
  <c r="I53" i="12"/>
  <c r="P82" i="7"/>
  <c r="I93" i="17"/>
  <c r="P29" i="17"/>
  <c r="U81" i="12"/>
  <c r="S49" i="12"/>
  <c r="M65" i="12"/>
  <c r="S10" i="19"/>
  <c r="S154" i="26"/>
  <c r="Q77" i="12"/>
  <c r="S34" i="7"/>
  <c r="R10" i="7"/>
  <c r="V78" i="19"/>
  <c r="T77" i="17"/>
  <c r="G7" i="12"/>
  <c r="G86" i="7"/>
  <c r="S70" i="19"/>
  <c r="Q93" i="12"/>
  <c r="W102" i="19"/>
  <c r="T97" i="12"/>
  <c r="N105" i="12"/>
  <c r="O61" i="12"/>
  <c r="E73" i="12"/>
  <c r="S82" i="19"/>
  <c r="Q37" i="12"/>
  <c r="W30" i="19"/>
  <c r="Q54" i="7"/>
  <c r="U34" i="7"/>
  <c r="J62" i="19"/>
  <c r="E34" i="7"/>
  <c r="O73" i="12"/>
  <c r="R12" i="17"/>
  <c r="F41" i="12"/>
  <c r="I70" i="7"/>
  <c r="G81" i="12"/>
  <c r="Q57" i="12"/>
  <c r="J66" i="7"/>
  <c r="E10" i="7"/>
  <c r="T93" i="12"/>
  <c r="O105" i="12"/>
  <c r="N85" i="12"/>
  <c r="F10" i="7"/>
  <c r="O7" i="12"/>
  <c r="U38" i="7"/>
  <c r="U49" i="12"/>
  <c r="M81" i="12"/>
  <c r="T97" i="17"/>
  <c r="M26" i="7"/>
  <c r="U12" i="12"/>
  <c r="E86" i="7"/>
  <c r="I30" i="19"/>
  <c r="Y81" i="17"/>
  <c r="T57" i="12"/>
  <c r="D58" i="7"/>
  <c r="L57" i="17"/>
  <c r="N101" i="12"/>
  <c r="Q66" i="19"/>
  <c r="E98" i="7"/>
  <c r="M98" i="7"/>
  <c r="I69" i="17"/>
  <c r="U26" i="19"/>
  <c r="G97" i="12"/>
  <c r="H89" i="12"/>
  <c r="V98" i="7"/>
  <c r="X93" i="17"/>
  <c r="L65" i="12"/>
  <c r="U77" i="17"/>
  <c r="P54" i="19"/>
  <c r="V70" i="19"/>
  <c r="Y98" i="19"/>
  <c r="V74" i="19"/>
  <c r="U29" i="17"/>
  <c r="P62" i="19"/>
  <c r="E81" i="12"/>
  <c r="F102" i="7"/>
  <c r="U90" i="19"/>
  <c r="I78" i="7"/>
  <c r="P50" i="19"/>
  <c r="D102" i="19"/>
  <c r="V102" i="19"/>
  <c r="S194" i="26"/>
  <c r="N97" i="17"/>
  <c r="D38" i="19"/>
  <c r="V45" i="17"/>
  <c r="G89" i="12"/>
  <c r="H12" i="12"/>
  <c r="S33" i="17"/>
  <c r="I41" i="12"/>
  <c r="P98" i="7"/>
  <c r="O81" i="17"/>
  <c r="M74" i="7"/>
  <c r="F50" i="7"/>
  <c r="L89" i="17"/>
  <c r="V57" i="12"/>
  <c r="E85" i="12"/>
  <c r="Q45" i="12"/>
  <c r="T89" i="12"/>
  <c r="G70" i="19"/>
  <c r="J102" i="19"/>
  <c r="Z48" i="19"/>
  <c r="H74" i="7"/>
  <c r="L42" i="7"/>
  <c r="G4" i="11"/>
  <c r="H82" i="7"/>
  <c r="J12" i="17"/>
  <c r="M49" i="12"/>
  <c r="Z36" i="19"/>
  <c r="H98" i="7"/>
  <c r="L86" i="7"/>
  <c r="V7" i="12"/>
  <c r="E4" i="11"/>
  <c r="S102" i="7"/>
  <c r="J105" i="17"/>
  <c r="M101" i="12"/>
  <c r="Z80" i="19"/>
  <c r="S26" i="7"/>
  <c r="J41" i="17"/>
  <c r="O62" i="19"/>
  <c r="G38" i="7"/>
  <c r="T42" i="19"/>
  <c r="I57" i="17"/>
  <c r="K74" i="7"/>
  <c r="E49" i="12"/>
  <c r="T26" i="19"/>
  <c r="J78" i="19"/>
  <c r="D81" i="12"/>
  <c r="S78" i="19"/>
  <c r="Q97" i="12"/>
  <c r="Q42" i="7"/>
  <c r="V85" i="12"/>
  <c r="S90" i="19"/>
  <c r="I105" i="17"/>
  <c r="D74" i="7"/>
  <c r="K70" i="7"/>
  <c r="H54" i="7"/>
  <c r="Q53" i="17"/>
  <c r="V94" i="19"/>
  <c r="F58" i="19"/>
  <c r="E30" i="19"/>
  <c r="J89" i="12"/>
  <c r="D38" i="7"/>
  <c r="V62" i="7"/>
  <c r="T29" i="12"/>
  <c r="N81" i="12"/>
  <c r="X61" i="17"/>
  <c r="E10" i="19"/>
  <c r="J73" i="12"/>
  <c r="D62" i="7"/>
  <c r="V66" i="7"/>
  <c r="K73" i="12"/>
  <c r="Y45" i="17"/>
  <c r="F37" i="12"/>
  <c r="L105" i="17"/>
  <c r="X12" i="17"/>
  <c r="Y50" i="19"/>
  <c r="U93" i="12"/>
  <c r="M12" i="12"/>
  <c r="F10" i="19"/>
  <c r="O98" i="7"/>
  <c r="W54" i="19"/>
  <c r="E78" i="7"/>
  <c r="T105" i="12"/>
  <c r="O93" i="12"/>
  <c r="N61" i="12"/>
  <c r="F34" i="7"/>
  <c r="X45" i="17"/>
  <c r="T46" i="19"/>
  <c r="D90" i="7"/>
  <c r="I93" i="12"/>
  <c r="K33" i="17"/>
  <c r="I12" i="17"/>
  <c r="Q65" i="12"/>
  <c r="U85" i="17"/>
  <c r="P42" i="19"/>
  <c r="I61" i="17"/>
  <c r="T81" i="17"/>
  <c r="J94" i="7"/>
  <c r="R41" i="17"/>
  <c r="P78" i="19"/>
  <c r="E54" i="7"/>
  <c r="S70" i="7"/>
  <c r="R57" i="17"/>
  <c r="F105" i="12"/>
  <c r="F12" i="12"/>
  <c r="F46" i="7"/>
  <c r="Q41" i="12"/>
  <c r="I37" i="17"/>
  <c r="U82" i="19"/>
  <c r="N65" i="12"/>
  <c r="T54" i="19"/>
  <c r="K42" i="7"/>
  <c r="T77" i="12"/>
  <c r="F86" i="19"/>
  <c r="S85" i="26"/>
  <c r="H37" i="17"/>
  <c r="K26" i="7"/>
  <c r="T61" i="12"/>
  <c r="L101" i="17"/>
  <c r="N77" i="17"/>
  <c r="S33" i="12"/>
  <c r="V58" i="19"/>
  <c r="T50" i="7"/>
  <c r="N49" i="17"/>
  <c r="U98" i="19"/>
  <c r="M42" i="19"/>
  <c r="L94" i="19"/>
  <c r="F97" i="12"/>
  <c r="W61" i="17"/>
  <c r="I98" i="7"/>
  <c r="J81" i="12"/>
  <c r="V97" i="12"/>
  <c r="Y86" i="19"/>
  <c r="C33" i="17"/>
  <c r="I101" i="17"/>
  <c r="P94" i="19"/>
  <c r="S46" i="19"/>
  <c r="V90" i="7"/>
  <c r="N89" i="12"/>
  <c r="O66" i="19"/>
  <c r="D42" i="19"/>
  <c r="N69" i="17"/>
  <c r="R42" i="7"/>
  <c r="D82" i="19"/>
  <c r="C29" i="17"/>
  <c r="T34" i="7"/>
  <c r="L73" i="12"/>
  <c r="D54" i="19"/>
  <c r="N93" i="17"/>
  <c r="R98" i="7"/>
  <c r="L105" i="12"/>
  <c r="O101" i="17"/>
  <c r="C69" i="17"/>
  <c r="T74" i="7"/>
  <c r="K29" i="17"/>
  <c r="O85" i="17"/>
  <c r="C89" i="17"/>
  <c r="T82" i="7"/>
  <c r="F4" i="11"/>
  <c r="R26" i="7"/>
  <c r="X46" i="19"/>
  <c r="V102" i="7"/>
  <c r="Q69" i="17"/>
  <c r="O10" i="19"/>
  <c r="K57" i="17"/>
  <c r="H101" i="12"/>
  <c r="S97" i="17"/>
  <c r="C37" i="17"/>
  <c r="U10" i="7"/>
  <c r="I38" i="19"/>
  <c r="J26" i="19"/>
  <c r="O54" i="7"/>
  <c r="J58" i="7"/>
  <c r="R101" i="12"/>
  <c r="L82" i="19"/>
  <c r="S34" i="19"/>
  <c r="M82" i="7"/>
  <c r="R89" i="12"/>
  <c r="G53" i="12"/>
  <c r="S12" i="17"/>
  <c r="F30" i="7"/>
  <c r="Y26" i="19"/>
  <c r="E90" i="7"/>
  <c r="N33" i="12"/>
  <c r="R77" i="12"/>
  <c r="F74" i="19"/>
  <c r="S53" i="17"/>
  <c r="E66" i="7"/>
  <c r="N81" i="17"/>
  <c r="T45" i="17"/>
  <c r="U29" i="12"/>
  <c r="W10" i="19"/>
  <c r="P70" i="19"/>
  <c r="Q46" i="19"/>
  <c r="N41" i="12"/>
  <c r="Y41" i="17"/>
  <c r="M46" i="7"/>
  <c r="S77" i="17"/>
  <c r="V50" i="7"/>
  <c r="E50" i="7"/>
  <c r="R73" i="17"/>
  <c r="X105" i="17"/>
  <c r="U12" i="17"/>
  <c r="S104" i="26"/>
  <c r="X85" i="17"/>
  <c r="T29" i="17"/>
  <c r="O26" i="7"/>
  <c r="K38" i="19"/>
  <c r="V10" i="19"/>
  <c r="S38" i="19"/>
  <c r="J90" i="19"/>
  <c r="S74" i="26"/>
  <c r="R89" i="17"/>
  <c r="X86" i="19"/>
  <c r="I42" i="19"/>
  <c r="W86" i="19"/>
  <c r="Y54" i="19"/>
  <c r="T81" i="12"/>
  <c r="P26" i="19"/>
  <c r="T50" i="19"/>
  <c r="Q70" i="19"/>
  <c r="U45" i="12"/>
  <c r="Q29" i="12"/>
  <c r="L29" i="17"/>
  <c r="L49" i="17"/>
  <c r="F73" i="12"/>
  <c r="F90" i="7"/>
  <c r="V33" i="17"/>
  <c r="S58" i="19"/>
  <c r="W58" i="19"/>
  <c r="R33" i="17"/>
  <c r="U89" i="12"/>
  <c r="N77" i="12"/>
  <c r="J101" i="12"/>
  <c r="W94" i="19"/>
  <c r="R7" i="17"/>
  <c r="H7" i="17"/>
  <c r="T7" i="12"/>
  <c r="Y74" i="19"/>
  <c r="S69" i="12"/>
  <c r="R94" i="7"/>
  <c r="R90" i="7"/>
  <c r="D62" i="19"/>
  <c r="L12" i="12"/>
  <c r="S98" i="26"/>
  <c r="O12" i="17"/>
  <c r="P7" i="17"/>
  <c r="U105" i="12"/>
  <c r="S102" i="19"/>
  <c r="L53" i="12"/>
  <c r="D4" i="11"/>
  <c r="R86" i="19"/>
  <c r="K81" i="12"/>
  <c r="P45" i="17"/>
  <c r="R46" i="19"/>
  <c r="K69" i="12"/>
  <c r="Q7" i="17"/>
  <c r="U102" i="7"/>
  <c r="R62" i="19"/>
  <c r="K37" i="12"/>
  <c r="P53" i="17"/>
  <c r="Y29" i="17"/>
  <c r="S61" i="12"/>
  <c r="Q73" i="17"/>
  <c r="U78" i="7"/>
  <c r="S97" i="12"/>
  <c r="Q93" i="17"/>
  <c r="Q82" i="7"/>
  <c r="I50" i="7"/>
  <c r="J97" i="12"/>
  <c r="Q81" i="12"/>
  <c r="O69" i="17"/>
  <c r="I102" i="7"/>
  <c r="J57" i="12"/>
  <c r="C85" i="17"/>
  <c r="U50" i="7"/>
  <c r="F94" i="19"/>
  <c r="U45" i="17"/>
  <c r="E77" i="12"/>
  <c r="P10" i="7"/>
  <c r="G49" i="12"/>
  <c r="F81" i="12"/>
  <c r="S41" i="17"/>
  <c r="D50" i="19"/>
  <c r="G66" i="7"/>
  <c r="G90" i="19"/>
  <c r="P30" i="7"/>
  <c r="J45" i="12"/>
  <c r="N82" i="7"/>
  <c r="K93" i="17"/>
  <c r="I81" i="17"/>
  <c r="U37" i="17"/>
  <c r="E70" i="7"/>
  <c r="O65" i="12"/>
  <c r="L81" i="17"/>
  <c r="E33" i="12"/>
  <c r="L45" i="12"/>
  <c r="I49" i="17"/>
  <c r="U57" i="17"/>
  <c r="T69" i="12"/>
  <c r="J81" i="17"/>
  <c r="J49" i="12"/>
  <c r="D70" i="7"/>
  <c r="V10" i="7"/>
  <c r="T33" i="12"/>
  <c r="N69" i="12"/>
  <c r="K12" i="17"/>
  <c r="H62" i="7"/>
  <c r="H61" i="17"/>
  <c r="F89" i="12"/>
  <c r="U74" i="19"/>
  <c r="L33" i="17"/>
  <c r="R53" i="17"/>
  <c r="X33" i="17"/>
  <c r="J62" i="7"/>
  <c r="P58" i="19"/>
  <c r="N12" i="12"/>
  <c r="G37" i="12"/>
  <c r="U101" i="17"/>
  <c r="T26" i="7"/>
  <c r="L38" i="19"/>
  <c r="I10" i="19"/>
  <c r="F93" i="12"/>
  <c r="O34" i="7"/>
  <c r="K30" i="7"/>
  <c r="Q26" i="19"/>
  <c r="S65" i="17"/>
  <c r="F49" i="12"/>
  <c r="F38" i="7"/>
  <c r="X73" i="17"/>
  <c r="V58" i="7"/>
  <c r="Y82" i="19"/>
  <c r="Y90" i="19"/>
  <c r="X58" i="19"/>
  <c r="M89" i="12"/>
  <c r="V65" i="12"/>
  <c r="O81" i="12"/>
  <c r="Q29" i="17"/>
  <c r="O38" i="7"/>
  <c r="L41" i="17"/>
  <c r="S61" i="17"/>
  <c r="I45" i="17"/>
  <c r="U34" i="19"/>
  <c r="O53" i="12"/>
  <c r="J78" i="7"/>
  <c r="T73" i="12"/>
  <c r="J74" i="19"/>
  <c r="U30" i="19"/>
  <c r="O41" i="12"/>
  <c r="J42" i="19"/>
  <c r="Y62" i="19"/>
  <c r="Z104" i="19"/>
  <c r="Q66" i="7"/>
  <c r="I97" i="12"/>
  <c r="V12" i="17"/>
  <c r="Q34" i="7"/>
  <c r="K29" i="12"/>
  <c r="P41" i="17"/>
  <c r="Y37" i="17"/>
  <c r="Q50" i="7"/>
  <c r="I101" i="12"/>
  <c r="V93" i="17"/>
  <c r="Y105" i="17"/>
  <c r="R74" i="19"/>
  <c r="K41" i="12"/>
  <c r="P49" i="17"/>
  <c r="U58" i="7"/>
  <c r="R78" i="19"/>
  <c r="K49" i="12"/>
  <c r="P69" i="17"/>
  <c r="D34" i="19"/>
  <c r="G50" i="19"/>
  <c r="I78" i="19"/>
  <c r="D26" i="7"/>
  <c r="S65" i="12"/>
  <c r="M37" i="12"/>
  <c r="I86" i="19"/>
  <c r="K26" i="19"/>
  <c r="I66" i="7"/>
  <c r="I38" i="7"/>
  <c r="R29" i="12"/>
  <c r="W29" i="17"/>
  <c r="U69" i="17"/>
  <c r="L98" i="7"/>
  <c r="U97" i="17"/>
  <c r="M69" i="12"/>
  <c r="G69" i="12"/>
  <c r="X50" i="19"/>
  <c r="O49" i="12"/>
  <c r="K89" i="12"/>
  <c r="J70" i="7"/>
  <c r="I98" i="19"/>
  <c r="E74" i="7"/>
  <c r="H53" i="12"/>
  <c r="I50" i="19"/>
  <c r="V46" i="7"/>
  <c r="R37" i="17"/>
  <c r="J42" i="7"/>
  <c r="N97" i="12"/>
  <c r="S7" i="17"/>
  <c r="U74" i="7"/>
  <c r="J10" i="19"/>
  <c r="D30" i="7"/>
  <c r="U86" i="19"/>
  <c r="J98" i="7"/>
  <c r="R49" i="17"/>
  <c r="J73" i="17"/>
  <c r="O62" i="7"/>
  <c r="H98" i="19"/>
  <c r="E46" i="7"/>
  <c r="G41" i="12"/>
  <c r="Y58" i="19"/>
  <c r="F98" i="7"/>
  <c r="V38" i="7"/>
  <c r="J12" i="12"/>
  <c r="N7" i="12"/>
  <c r="N94" i="7"/>
  <c r="M70" i="7"/>
  <c r="K7" i="12"/>
  <c r="P34" i="19"/>
  <c r="O86" i="7"/>
  <c r="U41" i="12"/>
  <c r="U102" i="19"/>
  <c r="H89" i="17"/>
  <c r="M33" i="12"/>
  <c r="Y66" i="19"/>
  <c r="S57" i="17"/>
  <c r="L93" i="17"/>
  <c r="Y70" i="19"/>
  <c r="M97" i="17"/>
  <c r="T85" i="12"/>
  <c r="O78" i="7"/>
  <c r="O85" i="12"/>
  <c r="X53" i="17"/>
  <c r="S123" i="26"/>
  <c r="Q33" i="12"/>
  <c r="E82" i="19"/>
  <c r="U78" i="19"/>
  <c r="P30" i="19"/>
  <c r="R97" i="12"/>
  <c r="D78" i="7"/>
  <c r="E82" i="7"/>
  <c r="Q50" i="19"/>
  <c r="I82" i="7"/>
  <c r="T93" i="17"/>
  <c r="J34" i="19"/>
  <c r="L61" i="12"/>
  <c r="J50" i="7"/>
  <c r="F70" i="19"/>
  <c r="N57" i="12"/>
  <c r="H81" i="12"/>
  <c r="D53" i="12"/>
  <c r="N29" i="12"/>
  <c r="R73" i="12"/>
  <c r="T38" i="19"/>
  <c r="T34" i="19"/>
  <c r="P70" i="7"/>
  <c r="S58" i="7"/>
  <c r="N98" i="19"/>
  <c r="P93" i="12"/>
  <c r="W66" i="19"/>
  <c r="G61" i="12"/>
  <c r="K45" i="17"/>
  <c r="N82" i="19"/>
  <c r="S160" i="26"/>
  <c r="X7" i="17"/>
  <c r="V50" i="19"/>
  <c r="W82" i="19"/>
  <c r="M10" i="7"/>
  <c r="R105" i="17"/>
  <c r="J82" i="19"/>
  <c r="X38" i="19"/>
  <c r="F70" i="7"/>
  <c r="Y10" i="19"/>
  <c r="W74" i="19"/>
  <c r="L46" i="7"/>
  <c r="W89" i="17"/>
  <c r="P90" i="7"/>
  <c r="X98" i="19"/>
  <c r="W90" i="19"/>
  <c r="U105" i="17"/>
  <c r="E30" i="7"/>
  <c r="U94" i="19"/>
  <c r="X81" i="17"/>
  <c r="Y77" i="17"/>
  <c r="K62" i="7"/>
  <c r="V77" i="12"/>
  <c r="P102" i="19"/>
  <c r="X62" i="19"/>
  <c r="X57" i="17"/>
  <c r="O29" i="12"/>
  <c r="E26" i="7"/>
  <c r="D82" i="7"/>
  <c r="O82" i="19"/>
  <c r="V34" i="19"/>
  <c r="H29" i="17"/>
  <c r="O70" i="19"/>
  <c r="J102" i="7"/>
  <c r="Q58" i="19"/>
  <c r="T42" i="7"/>
  <c r="O89" i="12"/>
  <c r="H102" i="7"/>
  <c r="F42" i="7"/>
  <c r="E38" i="7"/>
  <c r="V42" i="7"/>
  <c r="N37" i="12"/>
  <c r="W26" i="19"/>
  <c r="T102" i="7"/>
  <c r="P74" i="19"/>
  <c r="P89" i="17"/>
  <c r="U101" i="12"/>
  <c r="L26" i="19"/>
  <c r="F26" i="7"/>
  <c r="K34" i="19"/>
  <c r="F42" i="19"/>
  <c r="F69" i="12"/>
  <c r="I46" i="19"/>
  <c r="Q89" i="12"/>
  <c r="T33" i="17"/>
  <c r="R61" i="17"/>
  <c r="S45" i="17"/>
  <c r="X41" i="17"/>
  <c r="N61" i="17"/>
  <c r="Q74" i="19"/>
  <c r="R105" i="12"/>
  <c r="P86" i="19"/>
  <c r="F82" i="7"/>
  <c r="T41" i="12"/>
  <c r="X66" i="19"/>
  <c r="H33" i="17"/>
  <c r="L81" i="12"/>
  <c r="L65" i="17"/>
  <c r="K58" i="7"/>
  <c r="I30" i="7"/>
  <c r="M29" i="17"/>
  <c r="M45" i="17"/>
  <c r="T66" i="19"/>
  <c r="N42" i="19"/>
  <c r="C93" i="17"/>
  <c r="L66" i="19"/>
  <c r="V30" i="7"/>
  <c r="F34" i="19"/>
  <c r="S105" i="12"/>
  <c r="L101" i="12"/>
  <c r="N34" i="7"/>
  <c r="U73" i="17"/>
  <c r="Q54" i="19"/>
  <c r="M41" i="17"/>
  <c r="R29" i="17"/>
  <c r="J70" i="19"/>
  <c r="Y94" i="19"/>
  <c r="N101" i="17"/>
  <c r="U33" i="12"/>
  <c r="F86" i="7"/>
  <c r="Y30" i="19"/>
  <c r="V94" i="7"/>
  <c r="R33" i="12"/>
  <c r="O50" i="19"/>
  <c r="M37" i="17"/>
  <c r="X10" i="19"/>
  <c r="V34" i="7"/>
  <c r="K74" i="19"/>
  <c r="L85" i="17"/>
  <c r="F58" i="7"/>
  <c r="Q90" i="19"/>
  <c r="T12" i="17"/>
  <c r="J26" i="7"/>
  <c r="P34" i="7"/>
  <c r="T45" i="12"/>
  <c r="Q53" i="12"/>
  <c r="Q86" i="19"/>
  <c r="K65" i="12"/>
  <c r="S180" i="26"/>
  <c r="D66" i="19"/>
  <c r="N98" i="7"/>
  <c r="O30" i="19"/>
  <c r="U90" i="7"/>
  <c r="E74" i="19"/>
  <c r="T10" i="19"/>
  <c r="O101" i="12"/>
  <c r="F78" i="7"/>
  <c r="V81" i="12"/>
  <c r="U69" i="12"/>
  <c r="P10" i="19"/>
  <c r="I102" i="19"/>
  <c r="R101" i="17"/>
  <c r="I62" i="7"/>
  <c r="X34" i="19"/>
  <c r="U33" i="17"/>
  <c r="M58" i="7"/>
  <c r="P97" i="17"/>
  <c r="U89" i="17"/>
  <c r="X69" i="17"/>
  <c r="U37" i="12"/>
  <c r="X97" i="17"/>
  <c r="E102" i="19"/>
  <c r="M50" i="7"/>
  <c r="L34" i="7"/>
  <c r="P46" i="19"/>
  <c r="M93" i="12"/>
  <c r="F77" i="12"/>
  <c r="V66" i="19"/>
  <c r="W34" i="19"/>
  <c r="O57" i="12"/>
  <c r="E42" i="7"/>
  <c r="K98" i="19"/>
  <c r="R7" i="12"/>
  <c r="T86" i="7"/>
  <c r="M86" i="19"/>
  <c r="L98" i="19"/>
  <c r="Y46" i="19"/>
  <c r="S37" i="17"/>
  <c r="Q102" i="19"/>
  <c r="W98" i="19"/>
  <c r="S105" i="17"/>
  <c r="Z88" i="19"/>
  <c r="N58" i="7"/>
  <c r="M66" i="19"/>
  <c r="N62" i="7"/>
  <c r="N86" i="7"/>
  <c r="U94" i="7"/>
  <c r="Y97" i="17"/>
  <c r="T7" i="17"/>
  <c r="P37" i="17"/>
  <c r="X90" i="19"/>
  <c r="M26" i="19"/>
  <c r="H85" i="17"/>
  <c r="V82" i="19"/>
  <c r="W46" i="19"/>
  <c r="R65" i="17"/>
  <c r="J66" i="19"/>
  <c r="N73" i="12"/>
  <c r="S208" i="26"/>
  <c r="D29" i="12"/>
  <c r="S101" i="17"/>
  <c r="L37" i="17"/>
  <c r="X49" i="17"/>
  <c r="L7" i="17"/>
  <c r="J37" i="12"/>
  <c r="L74" i="7"/>
  <c r="J41" i="12"/>
  <c r="D46" i="7"/>
  <c r="O33" i="12"/>
  <c r="M94" i="7"/>
  <c r="O97" i="12"/>
  <c r="R81" i="17"/>
  <c r="S94" i="19"/>
  <c r="P29" i="12"/>
  <c r="T65" i="12"/>
  <c r="Q7" i="12"/>
  <c r="I89" i="17"/>
  <c r="V82" i="7"/>
  <c r="S81" i="17"/>
  <c r="F46" i="19"/>
  <c r="Y42" i="19"/>
  <c r="R45" i="17"/>
  <c r="N46" i="7"/>
  <c r="E69" i="12"/>
  <c r="K94" i="19"/>
  <c r="E37" i="12"/>
  <c r="E61" i="12"/>
  <c r="G33" i="12"/>
  <c r="F38" i="19"/>
  <c r="M34" i="7"/>
  <c r="D73" i="12"/>
  <c r="U57" i="12"/>
  <c r="E57" i="12"/>
  <c r="T65" i="17"/>
  <c r="M73" i="17"/>
  <c r="E58" i="7"/>
  <c r="U65" i="17"/>
  <c r="P98" i="19"/>
  <c r="Q10" i="19"/>
  <c r="H33" i="12"/>
  <c r="Q82" i="19"/>
  <c r="N93" i="12"/>
  <c r="V54" i="7"/>
  <c r="M74" i="19"/>
  <c r="K70" i="19"/>
  <c r="T102" i="19"/>
  <c r="T37" i="12"/>
  <c r="Q62" i="19"/>
  <c r="G45" i="12"/>
  <c r="N53" i="12"/>
  <c r="K86" i="7"/>
  <c r="D42" i="7"/>
  <c r="R61" i="12"/>
  <c r="X26" i="19"/>
  <c r="H37" i="12"/>
  <c r="U61" i="17"/>
  <c r="S30" i="19"/>
  <c r="Q30" i="19"/>
  <c r="G54" i="19"/>
  <c r="V70" i="7"/>
  <c r="P90" i="19"/>
  <c r="Z97" i="19" l="1"/>
  <c r="Z41" i="19"/>
  <c r="Z53" i="19"/>
  <c r="Z65" i="19"/>
  <c r="Z101" i="19"/>
  <c r="Z73" i="19"/>
  <c r="Z93" i="19"/>
  <c r="Z81" i="19"/>
  <c r="Z85" i="19"/>
  <c r="Z37" i="19"/>
  <c r="Z45" i="19"/>
  <c r="Z33" i="19"/>
  <c r="Z22" i="19"/>
  <c r="Z23" i="19" s="1"/>
  <c r="Z57" i="19"/>
  <c r="Z69" i="19"/>
  <c r="Z49" i="19"/>
  <c r="Z77" i="19"/>
  <c r="Z89" i="19"/>
  <c r="Z61" i="19"/>
  <c r="R136" i="24"/>
  <c r="C135" i="24" s="1"/>
  <c r="R171" i="20"/>
  <c r="C170" i="20" s="1"/>
  <c r="R142" i="24"/>
  <c r="C141" i="24" s="1"/>
  <c r="R185" i="24"/>
  <c r="C184" i="24" s="1"/>
  <c r="R159" i="20"/>
  <c r="C158" i="20" s="1"/>
  <c r="R49" i="23"/>
  <c r="C48" i="23" s="1"/>
  <c r="R64" i="23"/>
  <c r="C63" i="23" s="1"/>
  <c r="R207" i="20"/>
  <c r="C206" i="20" s="1"/>
  <c r="R222" i="23"/>
  <c r="C221" i="23" s="1"/>
  <c r="R221" i="20"/>
  <c r="C220" i="20" s="1"/>
  <c r="R106" i="23"/>
  <c r="C105" i="23" s="1"/>
  <c r="R117" i="23"/>
  <c r="C116" i="23" s="1"/>
  <c r="R152" i="23"/>
  <c r="C151" i="23" s="1"/>
  <c r="R7" i="23"/>
  <c r="C6" i="23" s="1"/>
  <c r="R159" i="24"/>
  <c r="C158" i="24" s="1"/>
  <c r="R192" i="24"/>
  <c r="C191" i="24" s="1"/>
  <c r="R228" i="20"/>
  <c r="C227" i="20" s="1"/>
  <c r="R62" i="24"/>
  <c r="C61" i="24" s="1"/>
  <c r="R106" i="20"/>
  <c r="C105" i="20" s="1"/>
  <c r="R136" i="23"/>
  <c r="C135" i="23" s="1"/>
  <c r="R64" i="20"/>
  <c r="C63" i="20" s="1"/>
  <c r="R73" i="24"/>
  <c r="C72" i="24" s="1"/>
  <c r="R86" i="24"/>
  <c r="C85" i="24" s="1"/>
  <c r="R97" i="20"/>
  <c r="C96" i="20" s="1"/>
  <c r="R101" i="24"/>
  <c r="C100" i="24" s="1"/>
  <c r="R190" i="20"/>
  <c r="C189" i="20" s="1"/>
  <c r="C183" i="24"/>
  <c r="R199" i="20"/>
  <c r="C198" i="20" s="1"/>
  <c r="R159" i="23"/>
  <c r="C158" i="23" s="1"/>
  <c r="R125" i="20"/>
  <c r="C124" i="20" s="1"/>
  <c r="R208" i="23"/>
  <c r="C207" i="23" s="1"/>
  <c r="R118" i="24"/>
  <c r="C117" i="24" s="1"/>
  <c r="R205" i="24"/>
  <c r="C204" i="24" s="1"/>
  <c r="R128" i="24"/>
  <c r="C127" i="24" s="1"/>
  <c r="R97" i="23"/>
  <c r="C96" i="23" s="1"/>
  <c r="R168" i="24"/>
  <c r="C167" i="24" s="1"/>
  <c r="R7" i="24"/>
  <c r="C6" i="24" s="1"/>
  <c r="R181" i="23"/>
  <c r="C180" i="23" s="1"/>
  <c r="R200" i="23"/>
  <c r="C199" i="23" s="1"/>
  <c r="R148" i="24"/>
  <c r="C147" i="24" s="1"/>
  <c r="R125" i="23"/>
  <c r="C124" i="23" s="1"/>
  <c r="R49" i="20"/>
  <c r="C48" i="20" s="1"/>
  <c r="R117" i="20"/>
  <c r="C116" i="20" s="1"/>
  <c r="R48" i="24"/>
  <c r="C47" i="24" s="1"/>
  <c r="R76" i="23"/>
  <c r="C75" i="23" s="1"/>
  <c r="R92" i="24"/>
  <c r="C91" i="24" s="1"/>
  <c r="R111" i="24"/>
  <c r="C110" i="24" s="1"/>
  <c r="C198" i="23"/>
  <c r="R145" i="20"/>
  <c r="C144" i="20" s="1"/>
  <c r="R90" i="23"/>
  <c r="C89" i="23" s="1"/>
  <c r="R190" i="23"/>
  <c r="C189" i="23" s="1"/>
  <c r="R136" i="20"/>
  <c r="C135" i="20" s="1"/>
  <c r="R145" i="23"/>
  <c r="C144" i="23" s="1"/>
  <c r="R152" i="20"/>
  <c r="C151" i="20" s="1"/>
  <c r="R90" i="20"/>
  <c r="R171" i="23"/>
  <c r="C170" i="23" s="1"/>
  <c r="R181" i="20"/>
  <c r="C180" i="20" s="1"/>
  <c r="R176" i="24"/>
  <c r="C175" i="24" s="1"/>
  <c r="R7" i="20"/>
  <c r="C6" i="20" s="1"/>
  <c r="C59" i="26"/>
  <c r="C207" i="26"/>
  <c r="C97" i="26"/>
  <c r="C159" i="26"/>
  <c r="C179" i="26"/>
  <c r="C122" i="26"/>
  <c r="C153" i="26"/>
  <c r="C200" i="26"/>
  <c r="C112" i="26"/>
  <c r="C129" i="26"/>
  <c r="C73" i="26"/>
  <c r="C170" i="26"/>
  <c r="C103" i="26"/>
  <c r="C220" i="26"/>
  <c r="C147" i="26"/>
  <c r="C139" i="26"/>
  <c r="C187" i="26"/>
  <c r="C193" i="26"/>
  <c r="C84" i="26"/>
  <c r="C89" i="20"/>
  <c r="R76" i="20"/>
  <c r="C75" i="20" s="1"/>
  <c r="Y6" i="7"/>
  <c r="X6" i="7"/>
  <c r="W6" i="7"/>
  <c r="Y5" i="7"/>
  <c r="X5" i="7"/>
  <c r="W5" i="7"/>
  <c r="Y4" i="7"/>
  <c r="X4" i="7"/>
  <c r="W4" i="7"/>
  <c r="X3" i="7"/>
  <c r="W3" i="7"/>
  <c r="P51" i="19"/>
  <c r="J99" i="19"/>
  <c r="I75" i="19"/>
  <c r="T99" i="19"/>
  <c r="H27" i="19"/>
  <c r="L27" i="19"/>
  <c r="O63" i="7"/>
  <c r="F95" i="7"/>
  <c r="M75" i="19"/>
  <c r="P91" i="19"/>
  <c r="S43" i="7"/>
  <c r="Q8" i="12"/>
  <c r="W31" i="19"/>
  <c r="S91" i="19"/>
  <c r="G55" i="7"/>
  <c r="J43" i="7"/>
  <c r="J27" i="7"/>
  <c r="N67" i="7"/>
  <c r="F43" i="7"/>
  <c r="U75" i="7"/>
  <c r="F51" i="19"/>
  <c r="Q31" i="19"/>
  <c r="O71" i="19"/>
  <c r="G51" i="19"/>
  <c r="H35" i="19"/>
  <c r="K75" i="7"/>
  <c r="N47" i="7"/>
  <c r="V91" i="19"/>
  <c r="L79" i="7"/>
  <c r="N79" i="7"/>
  <c r="V83" i="7"/>
  <c r="U39" i="19"/>
  <c r="S43" i="19"/>
  <c r="H63" i="19"/>
  <c r="T63" i="19"/>
  <c r="W67" i="19"/>
  <c r="H43" i="7"/>
  <c r="N63" i="7"/>
  <c r="T8" i="12"/>
  <c r="X51" i="19"/>
  <c r="T67" i="19"/>
  <c r="V103" i="7"/>
  <c r="J103" i="19"/>
  <c r="F71" i="7"/>
  <c r="K87" i="7"/>
  <c r="F59" i="7"/>
  <c r="P71" i="7"/>
  <c r="S27" i="7"/>
  <c r="S59" i="7"/>
  <c r="Q54" i="12"/>
  <c r="X75" i="19"/>
  <c r="G95" i="7"/>
  <c r="R103" i="7"/>
  <c r="J99" i="7"/>
  <c r="M87" i="19"/>
  <c r="M59" i="7"/>
  <c r="O67" i="19"/>
  <c r="Q51" i="7"/>
  <c r="T63" i="7"/>
  <c r="T55" i="19"/>
  <c r="N91" i="19"/>
  <c r="J83" i="7"/>
  <c r="D83" i="19"/>
  <c r="O59" i="7"/>
  <c r="L47" i="7"/>
  <c r="V55" i="7"/>
  <c r="E63" i="19"/>
  <c r="D95" i="19"/>
  <c r="E83" i="19"/>
  <c r="M71" i="7"/>
  <c r="G91" i="7"/>
  <c r="T27" i="7"/>
  <c r="S99" i="19"/>
  <c r="H87" i="7"/>
  <c r="P83" i="7"/>
  <c r="J75" i="7"/>
  <c r="F79" i="19"/>
  <c r="S79" i="7"/>
  <c r="G103" i="7"/>
  <c r="N103" i="7"/>
  <c r="H31" i="19"/>
  <c r="D87" i="19"/>
  <c r="K59" i="19"/>
  <c r="J71" i="19"/>
  <c r="Q87" i="19"/>
  <c r="R55" i="19"/>
  <c r="S75" i="19"/>
  <c r="W51" i="19"/>
  <c r="E79" i="19"/>
  <c r="F75" i="7"/>
  <c r="S51" i="19"/>
  <c r="P63" i="19"/>
  <c r="I67" i="19"/>
  <c r="O83" i="19"/>
  <c r="H43" i="19"/>
  <c r="V87" i="19"/>
  <c r="F63" i="19"/>
  <c r="J51" i="7"/>
  <c r="R35" i="19"/>
  <c r="K71" i="7"/>
  <c r="Q59" i="7"/>
  <c r="Y55" i="19"/>
  <c r="R63" i="7"/>
  <c r="D91" i="19"/>
  <c r="O39" i="19"/>
  <c r="O91" i="7"/>
  <c r="T67" i="7"/>
  <c r="D27" i="7"/>
  <c r="J95" i="7"/>
  <c r="U59" i="7"/>
  <c r="Q58" i="12"/>
  <c r="J95" i="19"/>
  <c r="D35" i="19"/>
  <c r="L47" i="19"/>
  <c r="O95" i="7"/>
  <c r="D51" i="19"/>
  <c r="H27" i="7"/>
  <c r="P103" i="7"/>
  <c r="D31" i="19"/>
  <c r="K43" i="19"/>
  <c r="V47" i="19"/>
  <c r="Q35" i="19"/>
  <c r="Q42" i="12"/>
  <c r="S47" i="7"/>
  <c r="P87" i="7"/>
  <c r="Y59" i="19"/>
  <c r="V95" i="19"/>
  <c r="H87" i="19"/>
  <c r="D55" i="7"/>
  <c r="Q67" i="7"/>
  <c r="J103" i="7"/>
  <c r="G31" i="7"/>
  <c r="S71" i="19"/>
  <c r="M8" i="17"/>
  <c r="M50" i="17" s="1"/>
  <c r="I43" i="19"/>
  <c r="J87" i="19"/>
  <c r="K35" i="19"/>
  <c r="T90" i="12"/>
  <c r="H83" i="7"/>
  <c r="M67" i="7"/>
  <c r="U63" i="19"/>
  <c r="N87" i="7"/>
  <c r="I31" i="19"/>
  <c r="I83" i="19"/>
  <c r="K8" i="17"/>
  <c r="T75" i="7"/>
  <c r="T50" i="12"/>
  <c r="W55" i="19"/>
  <c r="F103" i="19"/>
  <c r="H39" i="7"/>
  <c r="S83" i="7"/>
  <c r="N51" i="19"/>
  <c r="U47" i="7"/>
  <c r="U63" i="7"/>
  <c r="M102" i="17"/>
  <c r="J8" i="12"/>
  <c r="G67" i="19"/>
  <c r="T35" i="7"/>
  <c r="G71" i="19"/>
  <c r="F83" i="7"/>
  <c r="T54" i="12"/>
  <c r="O95" i="19"/>
  <c r="M35" i="7"/>
  <c r="D71" i="7"/>
  <c r="T71" i="19"/>
  <c r="Q75" i="7"/>
  <c r="H99" i="7"/>
  <c r="W103" i="19"/>
  <c r="Q63" i="7"/>
  <c r="N35" i="7"/>
  <c r="I8" i="17"/>
  <c r="Q95" i="19"/>
  <c r="M27" i="7"/>
  <c r="S63" i="7"/>
  <c r="H71" i="19"/>
  <c r="S75" i="7"/>
  <c r="L35" i="19"/>
  <c r="K98" i="17"/>
  <c r="S59" i="19"/>
  <c r="Y87" i="19"/>
  <c r="L55" i="19"/>
  <c r="E35" i="19"/>
  <c r="Y83" i="19"/>
  <c r="R67" i="7"/>
  <c r="K71" i="19"/>
  <c r="F43" i="19"/>
  <c r="U51" i="19"/>
  <c r="U71" i="19"/>
  <c r="P43" i="7"/>
  <c r="W75" i="19"/>
  <c r="P87" i="19"/>
  <c r="T59" i="19"/>
  <c r="K87" i="19"/>
  <c r="I43" i="7"/>
  <c r="Q83" i="7"/>
  <c r="P63" i="7"/>
  <c r="S83" i="19"/>
  <c r="E63" i="7"/>
  <c r="F47" i="19"/>
  <c r="W83" i="19"/>
  <c r="R31" i="19"/>
  <c r="F59" i="19"/>
  <c r="X79" i="19"/>
  <c r="V43" i="7"/>
  <c r="G83" i="7"/>
  <c r="U87" i="19"/>
  <c r="D35" i="7"/>
  <c r="Y31" i="19"/>
  <c r="F35" i="19"/>
  <c r="H8" i="12"/>
  <c r="D103" i="19"/>
  <c r="K63" i="7"/>
  <c r="G39" i="7"/>
  <c r="N31" i="19"/>
  <c r="S63" i="19"/>
  <c r="Q71" i="19"/>
  <c r="G83" i="19"/>
  <c r="J47" i="7"/>
  <c r="S8" i="17"/>
  <c r="H55" i="19"/>
  <c r="K55" i="19"/>
  <c r="U83" i="7"/>
  <c r="F35" i="7"/>
  <c r="J43" i="19"/>
  <c r="L103" i="19"/>
  <c r="G71" i="7"/>
  <c r="J39" i="19"/>
  <c r="N75" i="7"/>
  <c r="N8" i="17"/>
  <c r="N98" i="17" s="1"/>
  <c r="S39" i="7"/>
  <c r="R75" i="19"/>
  <c r="X39" i="19"/>
  <c r="I35" i="19"/>
  <c r="F27" i="7"/>
  <c r="U27" i="19"/>
  <c r="T91" i="19"/>
  <c r="T78" i="12"/>
  <c r="I39" i="7"/>
  <c r="M83" i="7"/>
  <c r="I51" i="19"/>
  <c r="R67" i="19"/>
  <c r="R95" i="7"/>
  <c r="R83" i="19"/>
  <c r="R55" i="7"/>
  <c r="J55" i="7"/>
  <c r="M87" i="7"/>
  <c r="W59" i="19"/>
  <c r="R71" i="19"/>
  <c r="M58" i="17"/>
  <c r="K31" i="19"/>
  <c r="U31" i="7"/>
  <c r="G35" i="19"/>
  <c r="Q79" i="19"/>
  <c r="Y8" i="17"/>
  <c r="Y30" i="17" s="1"/>
  <c r="P103" i="19"/>
  <c r="N59" i="19"/>
  <c r="G27" i="7"/>
  <c r="P75" i="7"/>
  <c r="G55" i="19"/>
  <c r="J91" i="7"/>
  <c r="O55" i="19"/>
  <c r="T74" i="12"/>
  <c r="G43" i="7"/>
  <c r="I59" i="7"/>
  <c r="L99" i="19"/>
  <c r="L91" i="7"/>
  <c r="P31" i="7"/>
  <c r="K63" i="19"/>
  <c r="D43" i="7"/>
  <c r="J82" i="12"/>
  <c r="G99" i="7"/>
  <c r="E99" i="7"/>
  <c r="S78" i="17"/>
  <c r="Y74" i="17"/>
  <c r="P27" i="19"/>
  <c r="K103" i="7"/>
  <c r="N39" i="19"/>
  <c r="N47" i="19"/>
  <c r="E39" i="7"/>
  <c r="E31" i="19"/>
  <c r="M39" i="19"/>
  <c r="I79" i="7"/>
  <c r="O31" i="7"/>
  <c r="X43" i="19"/>
  <c r="R99" i="19"/>
  <c r="R87" i="19"/>
  <c r="L103" i="7"/>
  <c r="K67" i="7"/>
  <c r="U87" i="7"/>
  <c r="T43" i="7"/>
  <c r="W35" i="19"/>
  <c r="M99" i="19"/>
  <c r="U35" i="19"/>
  <c r="Y35" i="19"/>
  <c r="H75" i="19"/>
  <c r="E8" i="12"/>
  <c r="T51" i="19"/>
  <c r="D103" i="7"/>
  <c r="H95" i="7"/>
  <c r="Q8" i="17"/>
  <c r="Q106" i="17" s="1"/>
  <c r="F91" i="19"/>
  <c r="V39" i="19"/>
  <c r="P8" i="17"/>
  <c r="O35" i="7"/>
  <c r="H59" i="7"/>
  <c r="D59" i="19"/>
  <c r="L91" i="19"/>
  <c r="P47" i="19"/>
  <c r="F63" i="7"/>
  <c r="Q102" i="17"/>
  <c r="D95" i="7"/>
  <c r="J8" i="17"/>
  <c r="P70" i="17"/>
  <c r="J87" i="7"/>
  <c r="G79" i="19"/>
  <c r="G91" i="19"/>
  <c r="H67" i="19"/>
  <c r="S47" i="19"/>
  <c r="O35" i="19"/>
  <c r="Q35" i="7"/>
  <c r="J54" i="17"/>
  <c r="N62" i="17"/>
  <c r="D79" i="19"/>
  <c r="V91" i="7"/>
  <c r="M47" i="7"/>
  <c r="R95" i="19"/>
  <c r="S54" i="17"/>
  <c r="R43" i="7"/>
  <c r="U43" i="19"/>
  <c r="R27" i="7"/>
  <c r="P67" i="7"/>
  <c r="I79" i="19"/>
  <c r="O51" i="7"/>
  <c r="Q46" i="12"/>
  <c r="S67" i="19"/>
  <c r="M103" i="19"/>
  <c r="V59" i="7"/>
  <c r="T87" i="19"/>
  <c r="Q43" i="7"/>
  <c r="K79" i="19"/>
  <c r="O43" i="7"/>
  <c r="V27" i="7"/>
  <c r="D99" i="7"/>
  <c r="P35" i="7"/>
  <c r="N74" i="17"/>
  <c r="U95" i="7"/>
  <c r="M86" i="17"/>
  <c r="P8" i="12"/>
  <c r="Q55" i="19"/>
  <c r="E83" i="7"/>
  <c r="Q66" i="12"/>
  <c r="N82" i="17"/>
  <c r="P34" i="12"/>
  <c r="J34" i="12"/>
  <c r="V8" i="12"/>
  <c r="V82" i="12" s="1"/>
  <c r="J82" i="17"/>
  <c r="E43" i="19"/>
  <c r="T34" i="12"/>
  <c r="K106" i="17"/>
  <c r="E51" i="7"/>
  <c r="P98" i="17"/>
  <c r="J31" i="7"/>
  <c r="J59" i="7"/>
  <c r="N58" i="17"/>
  <c r="K91" i="19"/>
  <c r="M95" i="19"/>
  <c r="E51" i="19"/>
  <c r="P94" i="12"/>
  <c r="V75" i="19"/>
  <c r="Q78" i="12"/>
  <c r="G59" i="19"/>
  <c r="L63" i="19"/>
  <c r="I35" i="7"/>
  <c r="K35" i="7"/>
  <c r="O8" i="12"/>
  <c r="E67" i="19"/>
  <c r="J47" i="19"/>
  <c r="V75" i="7"/>
  <c r="N27" i="7"/>
  <c r="J75" i="19"/>
  <c r="M27" i="19"/>
  <c r="P95" i="19"/>
  <c r="R47" i="19"/>
  <c r="V87" i="7"/>
  <c r="E38" i="12"/>
  <c r="I91" i="19"/>
  <c r="J63" i="7"/>
  <c r="Q66" i="17"/>
  <c r="S79" i="19"/>
  <c r="N79" i="19"/>
  <c r="G43" i="19"/>
  <c r="D39" i="7"/>
  <c r="Y75" i="19"/>
  <c r="H95" i="19"/>
  <c r="O99" i="19"/>
  <c r="T106" i="12"/>
  <c r="E43" i="7"/>
  <c r="D71" i="19"/>
  <c r="M82" i="17"/>
  <c r="V43" i="19"/>
  <c r="S99" i="7"/>
  <c r="L87" i="19"/>
  <c r="S70" i="17"/>
  <c r="L63" i="7"/>
  <c r="H103" i="7"/>
  <c r="N27" i="19"/>
  <c r="R87" i="7"/>
  <c r="O82" i="12"/>
  <c r="F55" i="19"/>
  <c r="M39" i="7"/>
  <c r="P30" i="17"/>
  <c r="M67" i="19"/>
  <c r="O51" i="19"/>
  <c r="J62" i="12"/>
  <c r="G27" i="19"/>
  <c r="S106" i="17"/>
  <c r="Q94" i="12"/>
  <c r="R27" i="19"/>
  <c r="M71" i="19"/>
  <c r="R83" i="7"/>
  <c r="P106" i="12"/>
  <c r="T31" i="19"/>
  <c r="S87" i="19"/>
  <c r="P99" i="7"/>
  <c r="M31" i="19"/>
  <c r="H59" i="19"/>
  <c r="Q34" i="12"/>
  <c r="P51" i="7"/>
  <c r="R43" i="19"/>
  <c r="E74" i="12"/>
  <c r="O47" i="7"/>
  <c r="M55" i="7"/>
  <c r="Q62" i="12"/>
  <c r="V46" i="12"/>
  <c r="K51" i="7"/>
  <c r="O91" i="19"/>
  <c r="M51" i="19"/>
  <c r="U67" i="7"/>
  <c r="E27" i="7"/>
  <c r="D67" i="19"/>
  <c r="T31" i="7"/>
  <c r="N95" i="19"/>
  <c r="I66" i="17"/>
  <c r="T87" i="7"/>
  <c r="Q27" i="7"/>
  <c r="Q74" i="17"/>
  <c r="S86" i="17"/>
  <c r="V27" i="19"/>
  <c r="L43" i="7"/>
  <c r="L8" i="12"/>
  <c r="E102" i="12"/>
  <c r="F39" i="19"/>
  <c r="Q90" i="12"/>
  <c r="X91" i="19"/>
  <c r="G95" i="19"/>
  <c r="S91" i="7"/>
  <c r="V99" i="7"/>
  <c r="V39" i="7"/>
  <c r="Q87" i="7"/>
  <c r="L98" i="12"/>
  <c r="Y46" i="17"/>
  <c r="X95" i="19"/>
  <c r="H46" i="12"/>
  <c r="H54" i="12"/>
  <c r="H66" i="12"/>
  <c r="T62" i="12"/>
  <c r="K38" i="17"/>
  <c r="J46" i="12"/>
  <c r="J98" i="12"/>
  <c r="P54" i="12"/>
  <c r="Y78" i="17"/>
  <c r="Y50" i="17"/>
  <c r="V70" i="12"/>
  <c r="I70" i="17"/>
  <c r="L58" i="12"/>
  <c r="L86" i="12"/>
  <c r="K83" i="7"/>
  <c r="W63" i="19"/>
  <c r="Q95" i="7"/>
  <c r="H35" i="7"/>
  <c r="D75" i="7"/>
  <c r="J42" i="17"/>
  <c r="L83" i="19"/>
  <c r="Y47" i="19"/>
  <c r="K95" i="7"/>
  <c r="S58" i="17"/>
  <c r="D47" i="7"/>
  <c r="T27" i="19"/>
  <c r="I55" i="7"/>
  <c r="N83" i="19"/>
  <c r="G67" i="7"/>
  <c r="H51" i="7"/>
  <c r="U91" i="7"/>
  <c r="Y42" i="17"/>
  <c r="H51" i="19"/>
  <c r="X47" i="19"/>
  <c r="F83" i="19"/>
  <c r="N43" i="7"/>
  <c r="U8" i="17"/>
  <c r="L59" i="19"/>
  <c r="Q62" i="17"/>
  <c r="V51" i="7"/>
  <c r="K59" i="7"/>
  <c r="Q46" i="17"/>
  <c r="N67" i="19"/>
  <c r="P94" i="17"/>
  <c r="E75" i="19"/>
  <c r="H78" i="12"/>
  <c r="P38" i="17"/>
  <c r="K102" i="17"/>
  <c r="J86" i="12"/>
  <c r="Y62" i="17"/>
  <c r="V62" i="12"/>
  <c r="I46" i="17"/>
  <c r="U66" i="17"/>
  <c r="L106" i="12"/>
  <c r="V47" i="7"/>
  <c r="M91" i="19"/>
  <c r="S103" i="19"/>
  <c r="Q59" i="19"/>
  <c r="P55" i="19"/>
  <c r="J51" i="19"/>
  <c r="F31" i="7"/>
  <c r="V71" i="7"/>
  <c r="Y27" i="19"/>
  <c r="O103" i="7"/>
  <c r="I63" i="19"/>
  <c r="I8" i="12"/>
  <c r="N99" i="19"/>
  <c r="P55" i="7"/>
  <c r="D67" i="7"/>
  <c r="Q51" i="19"/>
  <c r="O8" i="17"/>
  <c r="S8" i="12"/>
  <c r="S54" i="12" s="1"/>
  <c r="K47" i="7"/>
  <c r="R59" i="7"/>
  <c r="J35" i="19"/>
  <c r="Y63" i="19"/>
  <c r="E99" i="19"/>
  <c r="E59" i="7"/>
  <c r="X8" i="17"/>
  <c r="Q67" i="19"/>
  <c r="X103" i="19"/>
  <c r="Y43" i="19"/>
  <c r="Q79" i="7"/>
  <c r="U83" i="19"/>
  <c r="I87" i="7"/>
  <c r="Q86" i="12"/>
  <c r="N50" i="17"/>
  <c r="W95" i="19"/>
  <c r="T35" i="19"/>
  <c r="O43" i="19"/>
  <c r="W71" i="19"/>
  <c r="P59" i="19"/>
  <c r="D8" i="12"/>
  <c r="P58" i="17"/>
  <c r="Q78" i="17"/>
  <c r="Q39" i="19"/>
  <c r="Q83" i="19"/>
  <c r="X55" i="19"/>
  <c r="W39" i="19"/>
  <c r="J63" i="19"/>
  <c r="H83" i="19"/>
  <c r="F51" i="7"/>
  <c r="S39" i="19"/>
  <c r="O71" i="7"/>
  <c r="U43" i="7"/>
  <c r="Q90" i="17"/>
  <c r="Q31" i="7"/>
  <c r="J83" i="19"/>
  <c r="R35" i="7"/>
  <c r="D47" i="19"/>
  <c r="T39" i="7"/>
  <c r="S55" i="19"/>
  <c r="P75" i="19"/>
  <c r="U71" i="7"/>
  <c r="S35" i="7"/>
  <c r="V86" i="12"/>
  <c r="O31" i="19"/>
  <c r="V34" i="12"/>
  <c r="D70" i="12"/>
  <c r="S82" i="17"/>
  <c r="F99" i="7"/>
  <c r="R91" i="7"/>
  <c r="X90" i="17"/>
  <c r="O47" i="19"/>
  <c r="Q38" i="12"/>
  <c r="Y67" i="19"/>
  <c r="O79" i="7"/>
  <c r="U98" i="17"/>
  <c r="X62" i="17"/>
  <c r="M30" i="17"/>
  <c r="U99" i="19"/>
  <c r="X30" i="17"/>
  <c r="T83" i="19"/>
  <c r="D106" i="12"/>
  <c r="D39" i="19"/>
  <c r="H79" i="19"/>
  <c r="N71" i="7"/>
  <c r="P42" i="12"/>
  <c r="K70" i="17"/>
  <c r="Q70" i="17"/>
  <c r="Q98" i="12"/>
  <c r="N87" i="19"/>
  <c r="O87" i="19"/>
  <c r="L50" i="12"/>
  <c r="L99" i="7"/>
  <c r="U46" i="17"/>
  <c r="M94" i="17"/>
  <c r="M79" i="7"/>
  <c r="U79" i="19"/>
  <c r="I62" i="12"/>
  <c r="O38" i="17"/>
  <c r="H34" i="12"/>
  <c r="H74" i="12"/>
  <c r="H38" i="12"/>
  <c r="S98" i="12"/>
  <c r="S94" i="12"/>
  <c r="S106" i="12"/>
  <c r="T98" i="12"/>
  <c r="X78" i="17"/>
  <c r="K34" i="17"/>
  <c r="J38" i="12"/>
  <c r="J74" i="12"/>
  <c r="P66" i="12"/>
  <c r="Y94" i="17"/>
  <c r="V54" i="12"/>
  <c r="V94" i="12"/>
  <c r="I42" i="17"/>
  <c r="U106" i="17"/>
  <c r="U86" i="17"/>
  <c r="L74" i="12"/>
  <c r="L34" i="12"/>
  <c r="M35" i="19"/>
  <c r="V59" i="19"/>
  <c r="G31" i="19"/>
  <c r="O75" i="7"/>
  <c r="P35" i="19"/>
  <c r="P43" i="19"/>
  <c r="J31" i="19"/>
  <c r="F27" i="19"/>
  <c r="Y99" i="19"/>
  <c r="H8" i="17"/>
  <c r="L43" i="19"/>
  <c r="R31" i="7"/>
  <c r="U35" i="7"/>
  <c r="F71" i="19"/>
  <c r="U59" i="19"/>
  <c r="L87" i="7"/>
  <c r="V55" i="19"/>
  <c r="E103" i="19"/>
  <c r="J59" i="19"/>
  <c r="L83" i="7"/>
  <c r="T47" i="19"/>
  <c r="T71" i="7"/>
  <c r="S50" i="17"/>
  <c r="O27" i="19"/>
  <c r="U99" i="7"/>
  <c r="D63" i="19"/>
  <c r="Q39" i="7"/>
  <c r="P79" i="19"/>
  <c r="L75" i="19"/>
  <c r="U51" i="7"/>
  <c r="E91" i="7"/>
  <c r="Q94" i="17"/>
  <c r="N83" i="7"/>
  <c r="K51" i="19"/>
  <c r="O46" i="12"/>
  <c r="T70" i="12"/>
  <c r="I58" i="12"/>
  <c r="D66" i="12"/>
  <c r="M47" i="19"/>
  <c r="O59" i="19"/>
  <c r="G59" i="7"/>
  <c r="J67" i="7"/>
  <c r="N75" i="19"/>
  <c r="X63" i="19"/>
  <c r="N95" i="7"/>
  <c r="F95" i="19"/>
  <c r="I82" i="17"/>
  <c r="K42" i="17"/>
  <c r="J39" i="7"/>
  <c r="I98" i="12"/>
  <c r="D74" i="12"/>
  <c r="E35" i="7"/>
  <c r="J78" i="12"/>
  <c r="Q103" i="7"/>
  <c r="Y54" i="17"/>
  <c r="I90" i="12"/>
  <c r="O50" i="17"/>
  <c r="H94" i="12"/>
  <c r="S42" i="12"/>
  <c r="T42" i="12"/>
  <c r="J66" i="17"/>
  <c r="K46" i="17"/>
  <c r="J102" i="12"/>
  <c r="P46" i="12"/>
  <c r="V50" i="12"/>
  <c r="U38" i="17"/>
  <c r="L90" i="12"/>
  <c r="S35" i="19"/>
  <c r="D55" i="19"/>
  <c r="K67" i="19"/>
  <c r="M8" i="12"/>
  <c r="Q91" i="7"/>
  <c r="K83" i="19"/>
  <c r="I27" i="7"/>
  <c r="Y95" i="19"/>
  <c r="H103" i="19"/>
  <c r="N91" i="7"/>
  <c r="G87" i="7"/>
  <c r="F99" i="19"/>
  <c r="U55" i="19"/>
  <c r="Q75" i="19"/>
  <c r="K31" i="7"/>
  <c r="E98" i="12"/>
  <c r="N71" i="19"/>
  <c r="T95" i="19"/>
  <c r="O38" i="12"/>
  <c r="T103" i="19"/>
  <c r="E106" i="12"/>
  <c r="Y79" i="19"/>
  <c r="H54" i="17"/>
  <c r="H55" i="7"/>
  <c r="G99" i="19"/>
  <c r="J79" i="19"/>
  <c r="H74" i="17"/>
  <c r="I47" i="19"/>
  <c r="M75" i="7"/>
  <c r="Q55" i="7"/>
  <c r="I66" i="12"/>
  <c r="N51" i="7"/>
  <c r="Y39" i="19"/>
  <c r="J35" i="7"/>
  <c r="L67" i="7"/>
  <c r="T99" i="7"/>
  <c r="L67" i="19"/>
  <c r="M74" i="12"/>
  <c r="N106" i="17"/>
  <c r="K27" i="19"/>
  <c r="D79" i="7"/>
  <c r="M63" i="19"/>
  <c r="I87" i="19"/>
  <c r="M38" i="12"/>
  <c r="S67" i="7"/>
  <c r="K95" i="19"/>
  <c r="I103" i="19"/>
  <c r="I95" i="7"/>
  <c r="Y91" i="19"/>
  <c r="E78" i="12"/>
  <c r="T8" i="17"/>
  <c r="D94" i="12"/>
  <c r="O74" i="12"/>
  <c r="J42" i="12"/>
  <c r="K39" i="7"/>
  <c r="E39" i="19"/>
  <c r="W43" i="19"/>
  <c r="L27" i="7"/>
  <c r="D51" i="7"/>
  <c r="K66" i="17"/>
  <c r="H31" i="7"/>
  <c r="G103" i="19"/>
  <c r="N94" i="17"/>
  <c r="F31" i="19"/>
  <c r="W99" i="19"/>
  <c r="T54" i="17"/>
  <c r="G51" i="7"/>
  <c r="O99" i="7"/>
  <c r="V102" i="12"/>
  <c r="O70" i="12"/>
  <c r="G75" i="7"/>
  <c r="T59" i="7"/>
  <c r="H99" i="19"/>
  <c r="L51" i="19"/>
  <c r="D98" i="12"/>
  <c r="T43" i="19"/>
  <c r="H94" i="17"/>
  <c r="M98" i="17"/>
  <c r="Y102" i="17"/>
  <c r="M70" i="17"/>
  <c r="D54" i="12"/>
  <c r="V98" i="12"/>
  <c r="L95" i="19"/>
  <c r="I67" i="7"/>
  <c r="L78" i="12"/>
  <c r="O54" i="12"/>
  <c r="E55" i="7"/>
  <c r="L35" i="7"/>
  <c r="G39" i="19"/>
  <c r="I91" i="7"/>
  <c r="T102" i="17"/>
  <c r="I62" i="17"/>
  <c r="X102" i="17"/>
  <c r="N90" i="17"/>
  <c r="I94" i="12"/>
  <c r="O82" i="17"/>
  <c r="H82" i="12"/>
  <c r="H98" i="12"/>
  <c r="P90" i="17"/>
  <c r="S86" i="12"/>
  <c r="T94" i="12"/>
  <c r="J50" i="17"/>
  <c r="K94" i="17"/>
  <c r="D102" i="12"/>
  <c r="J54" i="12"/>
  <c r="J94" i="12"/>
  <c r="P98" i="12"/>
  <c r="Y90" i="17"/>
  <c r="V38" i="12"/>
  <c r="T62" i="17"/>
  <c r="I106" i="17"/>
  <c r="I30" i="17"/>
  <c r="U50" i="17"/>
  <c r="U102" i="17"/>
  <c r="L46" i="12"/>
  <c r="L94" i="12"/>
  <c r="N8" i="12"/>
  <c r="X83" i="19"/>
  <c r="E59" i="19"/>
  <c r="F103" i="7"/>
  <c r="R99" i="7"/>
  <c r="I99" i="19"/>
  <c r="V63" i="19"/>
  <c r="D27" i="19"/>
  <c r="H79" i="7"/>
  <c r="P95" i="7"/>
  <c r="X67" i="19"/>
  <c r="U91" i="19"/>
  <c r="R63" i="19"/>
  <c r="H58" i="17"/>
  <c r="N55" i="19"/>
  <c r="P39" i="19"/>
  <c r="W8" i="17"/>
  <c r="U39" i="7"/>
  <c r="E95" i="7"/>
  <c r="M106" i="12"/>
  <c r="H47" i="7"/>
  <c r="Q43" i="19"/>
  <c r="O58" i="12"/>
  <c r="T51" i="7"/>
  <c r="O58" i="17"/>
  <c r="Q54" i="17"/>
  <c r="Q30" i="17"/>
  <c r="Q98" i="17"/>
  <c r="I39" i="19"/>
  <c r="V31" i="19"/>
  <c r="I99" i="7"/>
  <c r="U95" i="19"/>
  <c r="H75" i="7"/>
  <c r="P39" i="7"/>
  <c r="K8" i="12"/>
  <c r="H62" i="17"/>
  <c r="H71" i="7"/>
  <c r="S66" i="17"/>
  <c r="E87" i="19"/>
  <c r="E95" i="19"/>
  <c r="N78" i="17"/>
  <c r="M38" i="17"/>
  <c r="P67" i="19"/>
  <c r="N86" i="17"/>
  <c r="I47" i="7"/>
  <c r="S66" i="12"/>
  <c r="J102" i="17"/>
  <c r="W50" i="17"/>
  <c r="U55" i="7"/>
  <c r="U47" i="19"/>
  <c r="U103" i="19"/>
  <c r="I50" i="12"/>
  <c r="M34" i="17"/>
  <c r="U75" i="19"/>
  <c r="P31" i="19"/>
  <c r="R51" i="19"/>
  <c r="N50" i="12"/>
  <c r="Q30" i="12"/>
  <c r="S71" i="7"/>
  <c r="O27" i="7"/>
  <c r="E70" i="12"/>
  <c r="S27" i="19"/>
  <c r="T98" i="17"/>
  <c r="I75" i="7"/>
  <c r="H46" i="17"/>
  <c r="X98" i="17"/>
  <c r="I86" i="17"/>
  <c r="E46" i="12"/>
  <c r="P59" i="7"/>
  <c r="Y58" i="17"/>
  <c r="N34" i="17"/>
  <c r="F55" i="7"/>
  <c r="U103" i="7"/>
  <c r="K82" i="12"/>
  <c r="Q50" i="17"/>
  <c r="L71" i="19"/>
  <c r="T70" i="17"/>
  <c r="T86" i="12"/>
  <c r="S102" i="17"/>
  <c r="V66" i="12"/>
  <c r="I98" i="17"/>
  <c r="N35" i="19"/>
  <c r="X66" i="17"/>
  <c r="P74" i="17"/>
  <c r="K75" i="19"/>
  <c r="M43" i="7"/>
  <c r="X59" i="19"/>
  <c r="I38" i="17"/>
  <c r="T30" i="17"/>
  <c r="E31" i="7"/>
  <c r="R79" i="19"/>
  <c r="L39" i="19"/>
  <c r="I34" i="17"/>
  <c r="W54" i="17"/>
  <c r="V8" i="17"/>
  <c r="U42" i="17"/>
  <c r="H42" i="17"/>
  <c r="X87" i="19"/>
  <c r="T79" i="7"/>
  <c r="G8" i="12"/>
  <c r="Q106" i="12"/>
  <c r="E27" i="19"/>
  <c r="J55" i="19"/>
  <c r="E47" i="7"/>
  <c r="I27" i="19"/>
  <c r="E71" i="7"/>
  <c r="F91" i="7"/>
  <c r="K47" i="19"/>
  <c r="X54" i="17"/>
  <c r="V51" i="19"/>
  <c r="F87" i="7"/>
  <c r="K103" i="19"/>
  <c r="P102" i="12"/>
  <c r="M42" i="17"/>
  <c r="T103" i="7"/>
  <c r="Q38" i="17"/>
  <c r="P30" i="12"/>
  <c r="K39" i="19"/>
  <c r="X99" i="19"/>
  <c r="K55" i="7"/>
  <c r="H63" i="7"/>
  <c r="I58" i="17"/>
  <c r="G75" i="19"/>
  <c r="I31" i="7"/>
  <c r="K54" i="17"/>
  <c r="O55" i="7"/>
  <c r="Q99" i="7"/>
  <c r="D34" i="12"/>
  <c r="K78" i="17"/>
  <c r="L30" i="12"/>
  <c r="E66" i="12"/>
  <c r="N39" i="7"/>
  <c r="H47" i="19"/>
  <c r="O50" i="12"/>
  <c r="E42" i="12"/>
  <c r="H86" i="12"/>
  <c r="H106" i="12"/>
  <c r="S62" i="12"/>
  <c r="T38" i="12"/>
  <c r="J90" i="17"/>
  <c r="K62" i="12"/>
  <c r="J70" i="12"/>
  <c r="P62" i="12"/>
  <c r="Y106" i="17"/>
  <c r="I94" i="17"/>
  <c r="U70" i="17"/>
  <c r="L102" i="12"/>
  <c r="V46" i="17"/>
  <c r="D59" i="7"/>
  <c r="J46" i="17"/>
  <c r="Q47" i="7"/>
  <c r="H39" i="19"/>
  <c r="J67" i="19"/>
  <c r="K27" i="7"/>
  <c r="O67" i="7"/>
  <c r="D50" i="12"/>
  <c r="P46" i="17"/>
  <c r="X34" i="17"/>
  <c r="T39" i="19"/>
  <c r="T82" i="12"/>
  <c r="N59" i="7"/>
  <c r="K50" i="12"/>
  <c r="G82" i="12"/>
  <c r="H91" i="7"/>
  <c r="L39" i="7"/>
  <c r="I46" i="12"/>
  <c r="P42" i="17"/>
  <c r="K74" i="17"/>
  <c r="P38" i="12"/>
  <c r="I90" i="17"/>
  <c r="V106" i="17"/>
  <c r="N103" i="19"/>
  <c r="Q86" i="17"/>
  <c r="I103" i="7"/>
  <c r="O98" i="12"/>
  <c r="E103" i="7"/>
  <c r="W46" i="17"/>
  <c r="P70" i="12"/>
  <c r="O103" i="19"/>
  <c r="Q58" i="17"/>
  <c r="N99" i="7"/>
  <c r="X82" i="17"/>
  <c r="E47" i="19"/>
  <c r="N66" i="17"/>
  <c r="S51" i="7"/>
  <c r="E86" i="12"/>
  <c r="P50" i="17"/>
  <c r="K78" i="12"/>
  <c r="J50" i="12"/>
  <c r="I78" i="17"/>
  <c r="V58" i="17"/>
  <c r="S95" i="19"/>
  <c r="P62" i="17"/>
  <c r="D63" i="7"/>
  <c r="E30" i="12"/>
  <c r="P27" i="7"/>
  <c r="G87" i="19"/>
  <c r="H58" i="12"/>
  <c r="J58" i="17"/>
  <c r="J90" i="12"/>
  <c r="U62" i="17"/>
  <c r="V38" i="17"/>
  <c r="O66" i="12"/>
  <c r="M42" i="12"/>
  <c r="M54" i="17"/>
  <c r="W102" i="17"/>
  <c r="M95" i="7"/>
  <c r="N30" i="17"/>
  <c r="R8" i="17"/>
  <c r="T34" i="17"/>
  <c r="J98" i="17"/>
  <c r="O74" i="17"/>
  <c r="O66" i="17"/>
  <c r="J34" i="17"/>
  <c r="P86" i="12"/>
  <c r="I50" i="17"/>
  <c r="L70" i="12"/>
  <c r="R79" i="7"/>
  <c r="Q27" i="19"/>
  <c r="G63" i="7"/>
  <c r="R8" i="12"/>
  <c r="O79" i="19"/>
  <c r="J91" i="19"/>
  <c r="Q47" i="19"/>
  <c r="S95" i="7"/>
  <c r="Q42" i="17"/>
  <c r="D83" i="7"/>
  <c r="K99" i="7"/>
  <c r="I95" i="19"/>
  <c r="M83" i="19"/>
  <c r="M79" i="19"/>
  <c r="N94" i="12"/>
  <c r="E71" i="19"/>
  <c r="O86" i="17"/>
  <c r="W94" i="17"/>
  <c r="M62" i="17"/>
  <c r="V83" i="19"/>
  <c r="V63" i="7"/>
  <c r="T66" i="12"/>
  <c r="G38" i="12"/>
  <c r="V106" i="12"/>
  <c r="Q70" i="12"/>
  <c r="M90" i="17"/>
  <c r="H90" i="17"/>
  <c r="Q103" i="19"/>
  <c r="W79" i="19"/>
  <c r="D38" i="12"/>
  <c r="V79" i="19"/>
  <c r="I83" i="7"/>
  <c r="P82" i="12"/>
  <c r="D46" i="12"/>
  <c r="U78" i="17"/>
  <c r="V58" i="12"/>
  <c r="N63" i="19"/>
  <c r="L75" i="7"/>
  <c r="P66" i="17"/>
  <c r="L31" i="19"/>
  <c r="I38" i="12"/>
  <c r="H30" i="12"/>
  <c r="H102" i="12"/>
  <c r="S46" i="12"/>
  <c r="T46" i="12"/>
  <c r="X46" i="17"/>
  <c r="K102" i="12"/>
  <c r="J30" i="12"/>
  <c r="P50" i="12"/>
  <c r="Y70" i="17"/>
  <c r="I74" i="17"/>
  <c r="U30" i="17"/>
  <c r="R62" i="17"/>
  <c r="L66" i="12"/>
  <c r="V50" i="17"/>
  <c r="O63" i="19"/>
  <c r="M51" i="7"/>
  <c r="T79" i="19"/>
  <c r="D99" i="19"/>
  <c r="D75" i="19"/>
  <c r="V99" i="19"/>
  <c r="F8" i="12"/>
  <c r="J30" i="17"/>
  <c r="J74" i="17"/>
  <c r="O94" i="17"/>
  <c r="O39" i="7"/>
  <c r="S55" i="7"/>
  <c r="U8" i="12"/>
  <c r="R82" i="12"/>
  <c r="R39" i="7"/>
  <c r="Q63" i="19"/>
  <c r="E94" i="12"/>
  <c r="N42" i="17"/>
  <c r="T47" i="7"/>
  <c r="R39" i="19"/>
  <c r="M99" i="7"/>
  <c r="M78" i="17"/>
  <c r="H90" i="12"/>
  <c r="S74" i="12"/>
  <c r="J106" i="12"/>
  <c r="V78" i="12"/>
  <c r="U58" i="17"/>
  <c r="L82" i="12"/>
  <c r="Q91" i="19"/>
  <c r="M103" i="7"/>
  <c r="Y51" i="19"/>
  <c r="T91" i="7"/>
  <c r="F79" i="7"/>
  <c r="R47" i="7"/>
  <c r="R94" i="12"/>
  <c r="R91" i="19"/>
  <c r="F39" i="7"/>
  <c r="G86" i="12"/>
  <c r="E91" i="19"/>
  <c r="V95" i="7"/>
  <c r="D31" i="7"/>
  <c r="Q99" i="19"/>
  <c r="I74" i="12"/>
  <c r="K99" i="19"/>
  <c r="Y34" i="17"/>
  <c r="O94" i="12"/>
  <c r="G47" i="19"/>
  <c r="F67" i="19"/>
  <c r="S87" i="7"/>
  <c r="U27" i="7"/>
  <c r="D82" i="12"/>
  <c r="I54" i="17"/>
  <c r="H62" i="12"/>
  <c r="S34" i="12"/>
  <c r="F58" i="12"/>
  <c r="K30" i="17"/>
  <c r="P78" i="12"/>
  <c r="V74" i="12"/>
  <c r="T106" i="17"/>
  <c r="R70" i="17"/>
  <c r="L38" i="12"/>
  <c r="M43" i="19"/>
  <c r="N31" i="7"/>
  <c r="K79" i="7"/>
  <c r="T82" i="17"/>
  <c r="S38" i="12"/>
  <c r="R75" i="7"/>
  <c r="L59" i="7"/>
  <c r="V54" i="17"/>
  <c r="O34" i="17"/>
  <c r="T58" i="12"/>
  <c r="D86" i="12"/>
  <c r="Y66" i="17"/>
  <c r="T50" i="17"/>
  <c r="L54" i="12"/>
  <c r="N62" i="12"/>
  <c r="M54" i="12"/>
  <c r="E67" i="7"/>
  <c r="N55" i="7"/>
  <c r="O62" i="12"/>
  <c r="I82" i="12"/>
  <c r="G46" i="12"/>
  <c r="P91" i="7"/>
  <c r="L8" i="17"/>
  <c r="E79" i="7"/>
  <c r="P82" i="17"/>
  <c r="M63" i="7"/>
  <c r="J62" i="17"/>
  <c r="R51" i="7"/>
  <c r="F87" i="19"/>
  <c r="I59" i="19"/>
  <c r="R58" i="12"/>
  <c r="S30" i="12"/>
  <c r="K30" i="12"/>
  <c r="L30" i="17"/>
  <c r="R98" i="17"/>
  <c r="W91" i="19"/>
  <c r="E75" i="7"/>
  <c r="N43" i="19"/>
  <c r="R103" i="19"/>
  <c r="X71" i="19"/>
  <c r="L71" i="7"/>
  <c r="G79" i="7"/>
  <c r="V31" i="7"/>
  <c r="D43" i="19"/>
  <c r="F67" i="7"/>
  <c r="N70" i="17"/>
  <c r="F47" i="7"/>
  <c r="G63" i="19"/>
  <c r="I63" i="7"/>
  <c r="X58" i="17"/>
  <c r="C8" i="17"/>
  <c r="I55" i="19"/>
  <c r="K43" i="7"/>
  <c r="K50" i="17"/>
  <c r="D91" i="7"/>
  <c r="Q82" i="12"/>
  <c r="T30" i="12"/>
  <c r="V90" i="12"/>
  <c r="M59" i="19"/>
  <c r="P79" i="7"/>
  <c r="C102" i="17"/>
  <c r="P99" i="19"/>
  <c r="I102" i="17"/>
  <c r="X27" i="19"/>
  <c r="V67" i="7"/>
  <c r="T86" i="17"/>
  <c r="M74" i="17"/>
  <c r="K91" i="7"/>
  <c r="S94" i="17"/>
  <c r="M46" i="17"/>
  <c r="R71" i="7"/>
  <c r="U67" i="19"/>
  <c r="N46" i="17"/>
  <c r="T38" i="17"/>
  <c r="Q74" i="12"/>
  <c r="E54" i="12"/>
  <c r="H50" i="12"/>
  <c r="P86" i="17"/>
  <c r="S102" i="12"/>
  <c r="F74" i="12"/>
  <c r="K70" i="12"/>
  <c r="K86" i="17"/>
  <c r="J58" i="12"/>
  <c r="C82" i="17"/>
  <c r="Y98" i="17"/>
  <c r="V30" i="12"/>
  <c r="U74" i="12"/>
  <c r="T66" i="17"/>
  <c r="U74" i="17"/>
  <c r="R54" i="17"/>
  <c r="R78" i="17"/>
  <c r="V98" i="17"/>
  <c r="V30" i="17"/>
  <c r="S103" i="7"/>
  <c r="W27" i="19"/>
  <c r="W87" i="19"/>
  <c r="L95" i="7"/>
  <c r="W47" i="19"/>
  <c r="G94" i="12"/>
  <c r="J71" i="7"/>
  <c r="G74" i="12"/>
  <c r="L79" i="19"/>
  <c r="M66" i="17"/>
  <c r="X38" i="17"/>
  <c r="T95" i="7"/>
  <c r="I71" i="19"/>
  <c r="Q71" i="7"/>
  <c r="N38" i="17"/>
  <c r="K90" i="17"/>
  <c r="O75" i="19"/>
  <c r="J38" i="17"/>
  <c r="Y38" i="17"/>
  <c r="O83" i="7"/>
  <c r="V35" i="19"/>
  <c r="J27" i="19"/>
  <c r="W34" i="17"/>
  <c r="J79" i="7"/>
  <c r="T83" i="7"/>
  <c r="T42" i="17"/>
  <c r="N82" i="12"/>
  <c r="O86" i="12"/>
  <c r="U31" i="19"/>
  <c r="S31" i="7"/>
  <c r="M31" i="7"/>
  <c r="M106" i="17"/>
  <c r="V67" i="19"/>
  <c r="P47" i="7"/>
  <c r="X31" i="19"/>
  <c r="R102" i="17"/>
  <c r="X35" i="19"/>
  <c r="I71" i="7"/>
  <c r="V86" i="17"/>
  <c r="L42" i="12"/>
  <c r="H34" i="17"/>
  <c r="E82" i="12"/>
  <c r="H70" i="12"/>
  <c r="W38" i="17"/>
  <c r="S50" i="12"/>
  <c r="F94" i="12"/>
  <c r="K38" i="12"/>
  <c r="K62" i="17"/>
  <c r="J66" i="12"/>
  <c r="C38" i="17"/>
  <c r="Y82" i="17"/>
  <c r="V42" i="12"/>
  <c r="U102" i="12"/>
  <c r="T74" i="17"/>
  <c r="U34" i="17"/>
  <c r="R46" i="17"/>
  <c r="L62" i="12"/>
  <c r="V42" i="17"/>
  <c r="I51" i="7"/>
  <c r="S31" i="19"/>
  <c r="O42" i="12"/>
  <c r="Y103" i="19"/>
  <c r="T55" i="7"/>
  <c r="U79" i="7"/>
  <c r="L31" i="7"/>
  <c r="L55" i="7"/>
  <c r="G35" i="7"/>
  <c r="H67" i="7"/>
  <c r="V79" i="7"/>
  <c r="M91" i="7"/>
  <c r="O87" i="7"/>
  <c r="M30" i="12"/>
  <c r="S62" i="17"/>
  <c r="N54" i="17"/>
  <c r="M55" i="19"/>
  <c r="F75" i="19"/>
  <c r="H102" i="17"/>
  <c r="E55" i="19"/>
  <c r="V103" i="19"/>
  <c r="Q34" i="17"/>
  <c r="E58" i="12"/>
  <c r="M62" i="12"/>
  <c r="H91" i="19"/>
  <c r="C98" i="17"/>
  <c r="D87" i="7"/>
  <c r="S58" i="12"/>
  <c r="K42" i="12"/>
  <c r="U34" i="12"/>
  <c r="R94" i="17"/>
  <c r="V71" i="19"/>
  <c r="Y71" i="19"/>
  <c r="P83" i="19"/>
  <c r="P71" i="19"/>
  <c r="Q50" i="12"/>
  <c r="G47" i="7"/>
  <c r="G106" i="12"/>
  <c r="C66" i="17"/>
  <c r="V35" i="7"/>
  <c r="E87" i="7"/>
  <c r="Q82" i="17"/>
  <c r="R59" i="19"/>
  <c r="W82" i="17"/>
  <c r="T75" i="19"/>
  <c r="L51" i="7"/>
  <c r="K86" i="12"/>
  <c r="S30" i="17"/>
  <c r="H42" i="12"/>
  <c r="T102" i="12"/>
  <c r="D58" i="12"/>
  <c r="Y86" i="17"/>
  <c r="U78" i="12"/>
  <c r="U82" i="17"/>
  <c r="V34" i="17"/>
  <c r="K82" i="17"/>
  <c r="K58" i="17"/>
  <c r="S98" i="17"/>
  <c r="S34" i="17"/>
  <c r="S38" i="17"/>
  <c r="S74" i="17"/>
  <c r="S42" i="17"/>
  <c r="S46" i="17"/>
  <c r="E62" i="12"/>
  <c r="E50" i="12"/>
  <c r="E34" i="12"/>
  <c r="E90" i="12"/>
  <c r="P78" i="17"/>
  <c r="P34" i="17"/>
  <c r="P106" i="17"/>
  <c r="P102" i="17"/>
  <c r="P54" i="17"/>
  <c r="J70" i="17"/>
  <c r="J86" i="17"/>
  <c r="J106" i="17"/>
  <c r="J94" i="17"/>
  <c r="J78" i="17"/>
  <c r="P58" i="12"/>
  <c r="P74" i="12"/>
  <c r="O106" i="12"/>
  <c r="O34" i="12"/>
  <c r="O102" i="12"/>
  <c r="O30" i="12"/>
  <c r="O90" i="12"/>
  <c r="O78" i="12"/>
  <c r="U94" i="17"/>
  <c r="U54" i="17"/>
  <c r="U90" i="17"/>
  <c r="I42" i="12"/>
  <c r="I70" i="12"/>
  <c r="I106" i="12"/>
  <c r="I102" i="12"/>
  <c r="I78" i="12"/>
  <c r="I54" i="12"/>
  <c r="I30" i="12"/>
  <c r="I86" i="12"/>
  <c r="I34" i="12"/>
  <c r="O106" i="17"/>
  <c r="O42" i="17"/>
  <c r="O102" i="17"/>
  <c r="O62" i="17"/>
  <c r="O30" i="17"/>
  <c r="O46" i="17"/>
  <c r="O98" i="17"/>
  <c r="O70" i="17"/>
  <c r="O78" i="17"/>
  <c r="O90" i="17"/>
  <c r="O54" i="17"/>
  <c r="S90" i="12"/>
  <c r="S78" i="12"/>
  <c r="S70" i="12"/>
  <c r="S82" i="12"/>
  <c r="X70" i="17"/>
  <c r="X86" i="17"/>
  <c r="X106" i="17"/>
  <c r="X42" i="17"/>
  <c r="X50" i="17"/>
  <c r="X94" i="17"/>
  <c r="X74" i="17"/>
  <c r="D42" i="12"/>
  <c r="D62" i="12"/>
  <c r="D78" i="12"/>
  <c r="D90" i="12"/>
  <c r="D30" i="12"/>
  <c r="H50" i="17"/>
  <c r="H30" i="17"/>
  <c r="H98" i="17"/>
  <c r="H86" i="17"/>
  <c r="H38" i="17"/>
  <c r="H78" i="17"/>
  <c r="H82" i="17"/>
  <c r="H66" i="17"/>
  <c r="H70" i="17"/>
  <c r="H106" i="17"/>
  <c r="M70" i="12"/>
  <c r="M50" i="12"/>
  <c r="M34" i="12"/>
  <c r="M58" i="12"/>
  <c r="M94" i="12"/>
  <c r="M90" i="12"/>
  <c r="M98" i="12"/>
  <c r="M102" i="12"/>
  <c r="M46" i="12"/>
  <c r="M66" i="12"/>
  <c r="M78" i="12"/>
  <c r="M86" i="12"/>
  <c r="M82" i="12"/>
  <c r="T58" i="17"/>
  <c r="T94" i="17"/>
  <c r="T90" i="17"/>
  <c r="T78" i="17"/>
  <c r="T46" i="17"/>
  <c r="N54" i="12"/>
  <c r="N42" i="12"/>
  <c r="N106" i="12"/>
  <c r="N66" i="12"/>
  <c r="N30" i="12"/>
  <c r="N90" i="12"/>
  <c r="N98" i="12"/>
  <c r="N58" i="12"/>
  <c r="N86" i="12"/>
  <c r="N46" i="12"/>
  <c r="N102" i="12"/>
  <c r="N38" i="12"/>
  <c r="N70" i="12"/>
  <c r="N74" i="12"/>
  <c r="N78" i="12"/>
  <c r="W42" i="17"/>
  <c r="W86" i="17"/>
  <c r="W106" i="17"/>
  <c r="W66" i="17"/>
  <c r="W74" i="17"/>
  <c r="W30" i="17"/>
  <c r="W70" i="17"/>
  <c r="W78" i="17"/>
  <c r="W90" i="17"/>
  <c r="W98" i="17"/>
  <c r="W62" i="17"/>
  <c r="W58" i="17"/>
  <c r="K54" i="12"/>
  <c r="K34" i="12"/>
  <c r="K90" i="12"/>
  <c r="K106" i="12"/>
  <c r="K98" i="12"/>
  <c r="K46" i="12"/>
  <c r="K58" i="12"/>
  <c r="K66" i="12"/>
  <c r="K74" i="12"/>
  <c r="K94" i="12"/>
  <c r="V94" i="17"/>
  <c r="V82" i="17"/>
  <c r="V102" i="17"/>
  <c r="V90" i="17"/>
  <c r="V70" i="17"/>
  <c r="V74" i="17"/>
  <c r="V66" i="17"/>
  <c r="V78" i="17"/>
  <c r="V62" i="17"/>
  <c r="G90" i="12"/>
  <c r="G34" i="12"/>
  <c r="G58" i="12"/>
  <c r="G66" i="12"/>
  <c r="G98" i="12"/>
  <c r="G102" i="12"/>
  <c r="G42" i="12"/>
  <c r="G54" i="12"/>
  <c r="G30" i="12"/>
  <c r="G78" i="12"/>
  <c r="G50" i="12"/>
  <c r="G70" i="12"/>
  <c r="R58" i="17"/>
  <c r="R34" i="17"/>
  <c r="R74" i="17"/>
  <c r="R82" i="17"/>
  <c r="R106" i="17"/>
  <c r="R86" i="17"/>
  <c r="R38" i="17"/>
  <c r="R30" i="17"/>
  <c r="R90" i="17"/>
  <c r="R50" i="17"/>
  <c r="R42" i="17"/>
  <c r="R66" i="17"/>
  <c r="R74" i="12"/>
  <c r="R50" i="12"/>
  <c r="R90" i="12"/>
  <c r="R62" i="12"/>
  <c r="R34" i="12"/>
  <c r="R38" i="12"/>
  <c r="R102" i="12"/>
  <c r="R66" i="12"/>
  <c r="R98" i="12"/>
  <c r="R86" i="12"/>
  <c r="R46" i="12"/>
  <c r="R30" i="12"/>
  <c r="R54" i="12"/>
  <c r="R70" i="12"/>
  <c r="R42" i="12"/>
  <c r="R78" i="12"/>
  <c r="F106" i="12"/>
  <c r="F86" i="12"/>
  <c r="F34" i="12"/>
  <c r="F90" i="12"/>
  <c r="F50" i="12"/>
  <c r="F82" i="12"/>
  <c r="F70" i="12"/>
  <c r="F66" i="12"/>
  <c r="F102" i="12"/>
  <c r="F30" i="12"/>
  <c r="F38" i="12"/>
  <c r="F54" i="12"/>
  <c r="F78" i="12"/>
  <c r="F98" i="12"/>
  <c r="F42" i="12"/>
  <c r="F46" i="12"/>
  <c r="U94" i="12"/>
  <c r="U38" i="12"/>
  <c r="U42" i="12"/>
  <c r="U106" i="12"/>
  <c r="U90" i="12"/>
  <c r="U86" i="12"/>
  <c r="U62" i="12"/>
  <c r="U30" i="12"/>
  <c r="U58" i="12"/>
  <c r="U66" i="12"/>
  <c r="U98" i="12"/>
  <c r="U50" i="12"/>
  <c r="U46" i="12"/>
  <c r="U54" i="12"/>
  <c r="U70" i="12"/>
  <c r="U82" i="12"/>
  <c r="L42" i="17"/>
  <c r="L102" i="17"/>
  <c r="L82" i="17"/>
  <c r="L78" i="17"/>
  <c r="L62" i="17"/>
  <c r="L106" i="17"/>
  <c r="L50" i="17"/>
  <c r="L58" i="17"/>
  <c r="L98" i="17"/>
  <c r="L34" i="17"/>
  <c r="L90" i="17"/>
  <c r="L74" i="17"/>
  <c r="L46" i="17"/>
  <c r="L94" i="17"/>
  <c r="L86" i="17"/>
  <c r="L54" i="17"/>
  <c r="L66" i="17"/>
  <c r="L70" i="17"/>
  <c r="L38" i="17"/>
  <c r="C34" i="17"/>
  <c r="C74" i="17"/>
  <c r="C86" i="17"/>
  <c r="C62" i="17"/>
  <c r="C46" i="17"/>
  <c r="C42" i="17"/>
  <c r="C50" i="17"/>
  <c r="C94" i="17"/>
  <c r="C70" i="17"/>
  <c r="C78" i="17"/>
  <c r="C58" i="17"/>
  <c r="C54" i="17"/>
  <c r="C106" i="17"/>
  <c r="C30" i="17"/>
  <c r="C90" i="17"/>
  <c r="Z19" i="19" l="1"/>
  <c r="Z20" i="19" s="1"/>
  <c r="Z14" i="19"/>
  <c r="Z15" i="19" s="1"/>
  <c r="T62" i="24"/>
  <c r="O61" i="24" s="1"/>
  <c r="T159" i="24"/>
  <c r="O158" i="24" s="1"/>
  <c r="T142" i="24"/>
  <c r="O141" i="24" s="1"/>
  <c r="T168" i="24"/>
  <c r="O167" i="24" s="1"/>
  <c r="T176" i="24"/>
  <c r="O175" i="24" s="1"/>
  <c r="T205" i="24"/>
  <c r="O204" i="24" s="1"/>
  <c r="T136" i="24"/>
  <c r="O135" i="24" s="1"/>
  <c r="T128" i="24"/>
  <c r="O127" i="24" s="1"/>
  <c r="T185" i="24"/>
  <c r="O184" i="24" s="1"/>
  <c r="T92" i="24"/>
  <c r="O91" i="24" s="1"/>
  <c r="T86" i="24"/>
  <c r="O85" i="24" s="1"/>
  <c r="O183" i="24"/>
  <c r="T192" i="24"/>
  <c r="O191" i="24" s="1"/>
  <c r="T111" i="24"/>
  <c r="O110" i="24" s="1"/>
  <c r="T48" i="24"/>
  <c r="O47" i="24" s="1"/>
  <c r="T73" i="24"/>
  <c r="O72" i="24" s="1"/>
  <c r="T118" i="24"/>
  <c r="O117" i="24" s="1"/>
  <c r="T148" i="24"/>
  <c r="O147" i="24" s="1"/>
  <c r="T101" i="24"/>
  <c r="O100" i="24" s="1"/>
  <c r="Y92" i="19"/>
  <c r="Y44" i="19"/>
  <c r="L103" i="12"/>
  <c r="L63" i="17"/>
  <c r="P63" i="12"/>
  <c r="L47" i="12"/>
  <c r="L51" i="17"/>
  <c r="J95" i="12"/>
  <c r="T95" i="12"/>
  <c r="R63" i="12"/>
  <c r="G40" i="19"/>
  <c r="L52" i="7"/>
  <c r="N107" i="12"/>
  <c r="T83" i="17"/>
  <c r="K80" i="7"/>
  <c r="D88" i="19"/>
  <c r="V96" i="7"/>
  <c r="M103" i="17"/>
  <c r="L48" i="7"/>
  <c r="N52" i="7"/>
  <c r="D84" i="7"/>
  <c r="D76" i="7"/>
  <c r="Y64" i="19"/>
  <c r="N80" i="19"/>
  <c r="O79" i="12"/>
  <c r="F100" i="19"/>
  <c r="V60" i="19"/>
  <c r="U39" i="17"/>
  <c r="K47" i="17"/>
  <c r="E76" i="19"/>
  <c r="H80" i="19"/>
  <c r="F56" i="7"/>
  <c r="K99" i="17"/>
  <c r="L55" i="12"/>
  <c r="U35" i="12"/>
  <c r="J91" i="12"/>
  <c r="T59" i="12"/>
  <c r="R75" i="12"/>
  <c r="K87" i="12"/>
  <c r="N68" i="19"/>
  <c r="X31" i="17"/>
  <c r="E28" i="7"/>
  <c r="T43" i="17"/>
  <c r="W35" i="17"/>
  <c r="N84" i="7"/>
  <c r="Q32" i="7"/>
  <c r="V36" i="7"/>
  <c r="O35" i="12"/>
  <c r="M51" i="17"/>
  <c r="S67" i="17"/>
  <c r="T96" i="7"/>
  <c r="V92" i="7"/>
  <c r="J104" i="7"/>
  <c r="Y76" i="19"/>
  <c r="G80" i="7"/>
  <c r="D60" i="7"/>
  <c r="W76" i="19"/>
  <c r="O84" i="19"/>
  <c r="U67" i="17"/>
  <c r="K107" i="12"/>
  <c r="C79" i="17"/>
  <c r="E47" i="12"/>
  <c r="H72" i="19"/>
  <c r="U87" i="17"/>
  <c r="V55" i="12"/>
  <c r="K35" i="12"/>
  <c r="H39" i="12"/>
  <c r="M80" i="7"/>
  <c r="K59" i="12"/>
  <c r="P48" i="7"/>
  <c r="M32" i="7"/>
  <c r="T55" i="17"/>
  <c r="K67" i="17"/>
  <c r="F76" i="7"/>
  <c r="Q88" i="19"/>
  <c r="I60" i="7"/>
  <c r="G56" i="19"/>
  <c r="N99" i="17"/>
  <c r="M40" i="7"/>
  <c r="I72" i="19"/>
  <c r="X55" i="17"/>
  <c r="S60" i="7"/>
  <c r="H55" i="17"/>
  <c r="P48" i="19"/>
  <c r="Q52" i="19"/>
  <c r="R31" i="12"/>
  <c r="R36" i="19"/>
  <c r="U160" i="26"/>
  <c r="Y83" i="17"/>
  <c r="H31" i="12"/>
  <c r="P28" i="7"/>
  <c r="T71" i="17"/>
  <c r="W71" i="17"/>
  <c r="V79" i="17"/>
  <c r="I71" i="17"/>
  <c r="X87" i="17"/>
  <c r="H47" i="12"/>
  <c r="Q88" i="7"/>
  <c r="J99" i="17"/>
  <c r="E31" i="12"/>
  <c r="D64" i="7"/>
  <c r="N83" i="12"/>
  <c r="J80" i="7"/>
  <c r="R52" i="19"/>
  <c r="M96" i="19"/>
  <c r="H52" i="7"/>
  <c r="P80" i="19"/>
  <c r="P31" i="17"/>
  <c r="V28" i="7"/>
  <c r="R68" i="19"/>
  <c r="T91" i="12"/>
  <c r="Q31" i="17"/>
  <c r="D44" i="19"/>
  <c r="N32" i="19"/>
  <c r="F80" i="7"/>
  <c r="W84" i="19"/>
  <c r="G56" i="7"/>
  <c r="O64" i="7"/>
  <c r="L67" i="12"/>
  <c r="P51" i="12"/>
  <c r="E83" i="12"/>
  <c r="S88" i="7"/>
  <c r="K83" i="12"/>
  <c r="M51" i="12"/>
  <c r="I79" i="17"/>
  <c r="L40" i="19"/>
  <c r="S36" i="7"/>
  <c r="F43" i="12"/>
  <c r="D83" i="12"/>
  <c r="H87" i="12"/>
  <c r="G76" i="7"/>
  <c r="J72" i="19"/>
  <c r="J83" i="17"/>
  <c r="S90" i="17"/>
  <c r="R79" i="17"/>
  <c r="U75" i="12"/>
  <c r="J59" i="12"/>
  <c r="R83" i="17"/>
  <c r="U63" i="12"/>
  <c r="J55" i="12"/>
  <c r="S87" i="12"/>
  <c r="N91" i="17"/>
  <c r="L36" i="7"/>
  <c r="L91" i="17"/>
  <c r="O95" i="12"/>
  <c r="Q59" i="17"/>
  <c r="I75" i="12"/>
  <c r="D44" i="7"/>
  <c r="U48" i="19"/>
  <c r="S68" i="7"/>
  <c r="E72" i="19"/>
  <c r="O60" i="7"/>
  <c r="L64" i="7"/>
  <c r="K48" i="19"/>
  <c r="Q87" i="17"/>
  <c r="H48" i="7"/>
  <c r="R51" i="12"/>
  <c r="D52" i="19"/>
  <c r="M59" i="12"/>
  <c r="R80" i="7"/>
  <c r="T59" i="17"/>
  <c r="L87" i="17"/>
  <c r="V28" i="19"/>
  <c r="Y59" i="17"/>
  <c r="S76" i="7"/>
  <c r="R35" i="17"/>
  <c r="U107" i="12"/>
  <c r="J107" i="12"/>
  <c r="S75" i="12"/>
  <c r="M79" i="17"/>
  <c r="R72" i="7"/>
  <c r="K43" i="17"/>
  <c r="E95" i="12"/>
  <c r="X35" i="17"/>
  <c r="R40" i="7"/>
  <c r="N32" i="7"/>
  <c r="M63" i="17"/>
  <c r="J39" i="17"/>
  <c r="P35" i="12"/>
  <c r="W72" i="19"/>
  <c r="G64" i="19"/>
  <c r="D80" i="19"/>
  <c r="H107" i="17"/>
  <c r="E107" i="12"/>
  <c r="W64" i="19"/>
  <c r="N48" i="7"/>
  <c r="T44" i="7"/>
  <c r="P44" i="7"/>
  <c r="I68" i="19"/>
  <c r="I47" i="17"/>
  <c r="J67" i="17"/>
  <c r="X71" i="17"/>
  <c r="S87" i="17"/>
  <c r="L107" i="17"/>
  <c r="M28" i="7"/>
  <c r="U107" i="17"/>
  <c r="Y95" i="17"/>
  <c r="K91" i="12"/>
  <c r="H75" i="12"/>
  <c r="M95" i="17"/>
  <c r="C95" i="17"/>
  <c r="K51" i="12"/>
  <c r="N43" i="17"/>
  <c r="C63" i="17"/>
  <c r="U59" i="12"/>
  <c r="J107" i="17"/>
  <c r="R36" i="7"/>
  <c r="G44" i="7"/>
  <c r="P76" i="7"/>
  <c r="G91" i="12"/>
  <c r="L68" i="19"/>
  <c r="O99" i="12"/>
  <c r="W75" i="17"/>
  <c r="P55" i="17"/>
  <c r="O100" i="19"/>
  <c r="L92" i="19"/>
  <c r="N56" i="19"/>
  <c r="H76" i="19"/>
  <c r="F28" i="19"/>
  <c r="J52" i="7"/>
  <c r="V43" i="17"/>
  <c r="C39" i="17"/>
  <c r="I39" i="12"/>
  <c r="L31" i="12"/>
  <c r="Q51" i="17"/>
  <c r="O47" i="12"/>
  <c r="V63" i="17"/>
  <c r="T79" i="17"/>
  <c r="C51" i="17"/>
  <c r="F103" i="12"/>
  <c r="O107" i="17"/>
  <c r="V40" i="7"/>
  <c r="S95" i="17"/>
  <c r="L43" i="17"/>
  <c r="N100" i="7"/>
  <c r="Q64" i="19"/>
  <c r="P47" i="17"/>
  <c r="S56" i="19"/>
  <c r="W95" i="17"/>
  <c r="S83" i="12"/>
  <c r="K28" i="19"/>
  <c r="H79" i="17"/>
  <c r="Y48" i="19"/>
  <c r="H71" i="17"/>
  <c r="E44" i="7"/>
  <c r="R95" i="12"/>
  <c r="G40" i="7"/>
  <c r="O80" i="19"/>
  <c r="F48" i="19"/>
  <c r="S92" i="19"/>
  <c r="L28" i="19"/>
  <c r="R63" i="17"/>
  <c r="R75" i="17"/>
  <c r="U91" i="12"/>
  <c r="J71" i="12"/>
  <c r="R107" i="17"/>
  <c r="U31" i="12"/>
  <c r="D103" i="12"/>
  <c r="S55" i="12"/>
  <c r="X103" i="17"/>
  <c r="V59" i="12"/>
  <c r="D47" i="12"/>
  <c r="N96" i="7"/>
  <c r="I32" i="7"/>
  <c r="H64" i="7"/>
  <c r="N103" i="12"/>
  <c r="K64" i="19"/>
  <c r="Q95" i="12"/>
  <c r="D91" i="12"/>
  <c r="U64" i="7"/>
  <c r="D84" i="19"/>
  <c r="I67" i="12"/>
  <c r="V80" i="7"/>
  <c r="J60" i="19"/>
  <c r="J36" i="19"/>
  <c r="O96" i="7"/>
  <c r="M55" i="12"/>
  <c r="M36" i="19"/>
  <c r="U55" i="12"/>
  <c r="F67" i="12"/>
  <c r="Q104" i="7"/>
  <c r="R67" i="17"/>
  <c r="P60" i="7"/>
  <c r="P59" i="12"/>
  <c r="R95" i="17"/>
  <c r="U39" i="12"/>
  <c r="D87" i="12"/>
  <c r="S59" i="12"/>
  <c r="D88" i="7"/>
  <c r="E36" i="7"/>
  <c r="Q47" i="17"/>
  <c r="T91" i="17"/>
  <c r="M64" i="7"/>
  <c r="P83" i="17"/>
  <c r="K52" i="19"/>
  <c r="Y43" i="17"/>
  <c r="Q39" i="17"/>
  <c r="K44" i="7"/>
  <c r="C67" i="17"/>
  <c r="E91" i="12"/>
  <c r="H72" i="7"/>
  <c r="J75" i="17"/>
  <c r="S39" i="17"/>
  <c r="D40" i="7"/>
  <c r="R43" i="12"/>
  <c r="K76" i="7"/>
  <c r="U88" i="7"/>
  <c r="U72" i="19"/>
  <c r="N71" i="12"/>
  <c r="L35" i="17"/>
  <c r="T43" i="12"/>
  <c r="I43" i="12"/>
  <c r="Q75" i="17"/>
  <c r="H47" i="17"/>
  <c r="V71" i="17"/>
  <c r="I43" i="17"/>
  <c r="X79" i="17"/>
  <c r="H35" i="12"/>
  <c r="U47" i="17"/>
  <c r="X92" i="19"/>
  <c r="T76" i="19"/>
  <c r="W83" i="17"/>
  <c r="W100" i="19"/>
  <c r="D52" i="7"/>
  <c r="E80" i="19"/>
  <c r="I51" i="12"/>
  <c r="O31" i="17"/>
  <c r="Q84" i="19"/>
  <c r="S63" i="17"/>
  <c r="S68" i="19"/>
  <c r="X39" i="17"/>
  <c r="S28" i="7"/>
  <c r="N43" i="12"/>
  <c r="D60" i="19"/>
  <c r="J64" i="7"/>
  <c r="Y36" i="19"/>
  <c r="O40" i="19"/>
  <c r="F64" i="19"/>
  <c r="L63" i="12"/>
  <c r="J67" i="12"/>
  <c r="L32" i="19"/>
  <c r="R40" i="19"/>
  <c r="G60" i="7"/>
  <c r="K40" i="7"/>
  <c r="L87" i="12"/>
  <c r="L55" i="17"/>
  <c r="P55" i="12"/>
  <c r="T63" i="12"/>
  <c r="I107" i="12"/>
  <c r="V100" i="7"/>
  <c r="Q100" i="7"/>
  <c r="K55" i="17"/>
  <c r="N31" i="17"/>
  <c r="E80" i="7"/>
  <c r="P32" i="19"/>
  <c r="K92" i="19"/>
  <c r="U52" i="7"/>
  <c r="T55" i="12"/>
  <c r="M55" i="17"/>
  <c r="O44" i="7"/>
  <c r="O88" i="7"/>
  <c r="I31" i="12"/>
  <c r="G100" i="19"/>
  <c r="K64" i="7"/>
  <c r="J56" i="19"/>
  <c r="T92" i="7"/>
  <c r="W32" i="19"/>
  <c r="E60" i="19"/>
  <c r="U31" i="17"/>
  <c r="K103" i="12"/>
  <c r="L43" i="12"/>
  <c r="M44" i="7"/>
  <c r="O60" i="19"/>
  <c r="M32" i="19"/>
  <c r="K71" i="12"/>
  <c r="M99" i="17"/>
  <c r="J28" i="19"/>
  <c r="I51" i="17"/>
  <c r="I68" i="7"/>
  <c r="H48" i="19"/>
  <c r="F100" i="7"/>
  <c r="M72" i="19"/>
  <c r="P104" i="19"/>
  <c r="N55" i="12"/>
  <c r="O91" i="12"/>
  <c r="I28" i="19"/>
  <c r="R55" i="17"/>
  <c r="V31" i="12"/>
  <c r="K87" i="17"/>
  <c r="U103" i="17"/>
  <c r="V39" i="12"/>
  <c r="K95" i="17"/>
  <c r="P91" i="17"/>
  <c r="G59" i="12"/>
  <c r="L60" i="7"/>
  <c r="U99" i="12"/>
  <c r="H87" i="17"/>
  <c r="O87" i="12"/>
  <c r="T84" i="7"/>
  <c r="Y75" i="17"/>
  <c r="P32" i="7"/>
  <c r="I96" i="7"/>
  <c r="W107" i="17"/>
  <c r="J71" i="17"/>
  <c r="J84" i="7"/>
  <c r="K100" i="7"/>
  <c r="N63" i="17"/>
  <c r="Q68" i="7"/>
  <c r="M107" i="12"/>
  <c r="F72" i="19"/>
  <c r="H36" i="19"/>
  <c r="O43" i="12"/>
  <c r="O32" i="7"/>
  <c r="P64" i="19"/>
  <c r="V63" i="12"/>
  <c r="S91" i="12"/>
  <c r="J79" i="12"/>
  <c r="G103" i="12"/>
  <c r="I87" i="17"/>
  <c r="S64" i="7"/>
  <c r="U59" i="17"/>
  <c r="V79" i="12"/>
  <c r="K75" i="17"/>
  <c r="P43" i="17"/>
  <c r="L40" i="7"/>
  <c r="P95" i="17"/>
  <c r="D40" i="19"/>
  <c r="U100" i="19"/>
  <c r="I103" i="17"/>
  <c r="P80" i="7"/>
  <c r="M96" i="7"/>
  <c r="Q100" i="19"/>
  <c r="F76" i="19"/>
  <c r="S56" i="7"/>
  <c r="I56" i="7"/>
  <c r="O55" i="17"/>
  <c r="O44" i="19"/>
  <c r="U44" i="19"/>
  <c r="X75" i="17"/>
  <c r="I87" i="12"/>
  <c r="T104" i="19"/>
  <c r="R87" i="12"/>
  <c r="K68" i="7"/>
  <c r="U52" i="19"/>
  <c r="P52" i="19"/>
  <c r="U67" i="12"/>
  <c r="S43" i="12"/>
  <c r="Q99" i="12"/>
  <c r="T88" i="7"/>
  <c r="T99" i="17"/>
  <c r="V75" i="17"/>
  <c r="T95" i="17"/>
  <c r="F71" i="12"/>
  <c r="O39" i="17"/>
  <c r="L100" i="7"/>
  <c r="Q91" i="12"/>
  <c r="M75" i="17"/>
  <c r="F32" i="19"/>
  <c r="L28" i="7"/>
  <c r="W52" i="19"/>
  <c r="H103" i="17"/>
  <c r="T75" i="12"/>
  <c r="O76" i="19"/>
  <c r="P68" i="19"/>
  <c r="I64" i="7"/>
  <c r="I52" i="19"/>
  <c r="T72" i="7"/>
  <c r="X104" i="19"/>
  <c r="H96" i="19"/>
  <c r="H60" i="7"/>
  <c r="K32" i="7"/>
  <c r="U36" i="19"/>
  <c r="D92" i="19"/>
  <c r="V88" i="19"/>
  <c r="R47" i="17"/>
  <c r="K63" i="17"/>
  <c r="P67" i="17"/>
  <c r="W87" i="17"/>
  <c r="L59" i="12"/>
  <c r="U71" i="12"/>
  <c r="J99" i="12"/>
  <c r="S79" i="12"/>
  <c r="H39" i="17"/>
  <c r="L67" i="17"/>
  <c r="H92" i="19"/>
  <c r="M107" i="17"/>
  <c r="C103" i="17"/>
  <c r="V91" i="12"/>
  <c r="T40" i="7"/>
  <c r="S96" i="19"/>
  <c r="F84" i="7"/>
  <c r="N39" i="17"/>
  <c r="K80" i="19"/>
  <c r="S51" i="17"/>
  <c r="K36" i="19"/>
  <c r="F31" i="12"/>
  <c r="J48" i="7"/>
  <c r="R48" i="7"/>
  <c r="T56" i="7"/>
  <c r="Y100" i="19"/>
  <c r="Q102" i="12"/>
  <c r="E68" i="19"/>
  <c r="I75" i="17"/>
  <c r="K39" i="12"/>
  <c r="V87" i="17"/>
  <c r="K76" i="19"/>
  <c r="P100" i="7"/>
  <c r="S103" i="12"/>
  <c r="D99" i="12"/>
  <c r="E88" i="7"/>
  <c r="L39" i="12"/>
  <c r="H92" i="7"/>
  <c r="V35" i="12"/>
  <c r="X51" i="17"/>
  <c r="L68" i="7"/>
  <c r="V31" i="17"/>
  <c r="Y99" i="17"/>
  <c r="I31" i="17"/>
  <c r="T103" i="17"/>
  <c r="I83" i="17"/>
  <c r="R60" i="19"/>
  <c r="E100" i="7"/>
  <c r="I104" i="19"/>
  <c r="Q40" i="7"/>
  <c r="T36" i="19"/>
  <c r="S40" i="7"/>
  <c r="E96" i="7"/>
  <c r="I64" i="19"/>
  <c r="M40" i="19"/>
  <c r="Q71" i="17"/>
  <c r="I76" i="7"/>
  <c r="I91" i="17"/>
  <c r="C35" i="17"/>
  <c r="D107" i="12"/>
  <c r="Q35" i="17"/>
  <c r="T31" i="12"/>
  <c r="D32" i="7"/>
  <c r="T36" i="7"/>
  <c r="N28" i="19"/>
  <c r="Q43" i="17"/>
  <c r="O39" i="12"/>
  <c r="G55" i="12"/>
  <c r="K72" i="19"/>
  <c r="K71" i="17"/>
  <c r="S72" i="7"/>
  <c r="U51" i="12"/>
  <c r="S107" i="12"/>
  <c r="L51" i="12"/>
  <c r="M63" i="12"/>
  <c r="L99" i="17"/>
  <c r="R56" i="19"/>
  <c r="O31" i="12"/>
  <c r="N107" i="17"/>
  <c r="M84" i="7"/>
  <c r="Q68" i="19"/>
  <c r="D104" i="19"/>
  <c r="E64" i="7"/>
  <c r="M92" i="19"/>
  <c r="T47" i="12"/>
  <c r="N36" i="19"/>
  <c r="J43" i="12"/>
  <c r="V71" i="12"/>
  <c r="W79" i="17"/>
  <c r="F87" i="12"/>
  <c r="J63" i="17"/>
  <c r="P63" i="17"/>
  <c r="D48" i="19"/>
  <c r="W47" i="17"/>
  <c r="J68" i="19"/>
  <c r="L84" i="19"/>
  <c r="S96" i="7"/>
  <c r="D28" i="7"/>
  <c r="X88" i="19"/>
  <c r="F95" i="12"/>
  <c r="U79" i="17"/>
  <c r="I59" i="12"/>
  <c r="R92" i="7"/>
  <c r="K79" i="12"/>
  <c r="S63" i="12"/>
  <c r="T67" i="12"/>
  <c r="G28" i="7"/>
  <c r="Q47" i="12"/>
  <c r="F60" i="7"/>
  <c r="U40" i="19"/>
  <c r="P64" i="7"/>
  <c r="J100" i="19"/>
  <c r="S31" i="17"/>
  <c r="M52" i="19"/>
  <c r="O103" i="12"/>
  <c r="S100" i="19"/>
  <c r="J95" i="17"/>
  <c r="E52" i="19"/>
  <c r="G84" i="7"/>
  <c r="E87" i="12"/>
  <c r="T83" i="12"/>
  <c r="C107" i="17"/>
  <c r="J103" i="17"/>
  <c r="D64" i="19"/>
  <c r="L88" i="19"/>
  <c r="G75" i="12"/>
  <c r="U36" i="7"/>
  <c r="N87" i="12"/>
  <c r="F80" i="19"/>
  <c r="P88" i="7"/>
  <c r="N102" i="17"/>
  <c r="Q67" i="12"/>
  <c r="G51" i="12"/>
  <c r="Y28" i="19"/>
  <c r="R71" i="12"/>
  <c r="O48" i="19"/>
  <c r="Q87" i="12"/>
  <c r="M28" i="19"/>
  <c r="O51" i="12"/>
  <c r="X91" i="17"/>
  <c r="E79" i="12"/>
  <c r="N60" i="19"/>
  <c r="X43" i="17"/>
  <c r="F28" i="7"/>
  <c r="Y80" i="19"/>
  <c r="P56" i="7"/>
  <c r="Y72" i="19"/>
  <c r="M43" i="17"/>
  <c r="K56" i="19"/>
  <c r="E92" i="19"/>
  <c r="V47" i="17"/>
  <c r="I107" i="17"/>
  <c r="J51" i="17"/>
  <c r="W43" i="17"/>
  <c r="V52" i="7"/>
  <c r="P100" i="19"/>
  <c r="G100" i="7"/>
  <c r="G43" i="12"/>
  <c r="N95" i="12"/>
  <c r="Y40" i="19"/>
  <c r="L84" i="7"/>
  <c r="K48" i="7"/>
  <c r="X68" i="19"/>
  <c r="E32" i="19"/>
  <c r="P47" i="12"/>
  <c r="P43" i="12"/>
  <c r="S28" i="19"/>
  <c r="T51" i="17"/>
  <c r="J59" i="17"/>
  <c r="G88" i="19"/>
  <c r="T84" i="19"/>
  <c r="Y35" i="17"/>
  <c r="H52" i="19"/>
  <c r="O68" i="7"/>
  <c r="G68" i="19"/>
  <c r="V52" i="19"/>
  <c r="M99" i="12"/>
  <c r="O43" i="17"/>
  <c r="R68" i="7"/>
  <c r="J87" i="12"/>
  <c r="C47" i="17"/>
  <c r="L36" i="19"/>
  <c r="U47" i="12"/>
  <c r="S95" i="12"/>
  <c r="O88" i="19"/>
  <c r="X83" i="17"/>
  <c r="G104" i="19"/>
  <c r="G79" i="12"/>
  <c r="O56" i="19"/>
  <c r="X107" i="17"/>
  <c r="F79" i="12"/>
  <c r="O59" i="17"/>
  <c r="S44" i="19"/>
  <c r="Q107" i="12"/>
  <c r="X84" i="19"/>
  <c r="S47" i="12"/>
  <c r="I99" i="17"/>
  <c r="T32" i="19"/>
  <c r="Y51" i="17"/>
  <c r="H67" i="12"/>
  <c r="X36" i="19"/>
  <c r="V68" i="7"/>
  <c r="K100" i="19"/>
  <c r="M35" i="17"/>
  <c r="L76" i="19"/>
  <c r="M80" i="19"/>
  <c r="M68" i="7"/>
  <c r="Q51" i="12"/>
  <c r="Q67" i="17"/>
  <c r="T68" i="7"/>
  <c r="Y84" i="19"/>
  <c r="S51" i="12"/>
  <c r="X32" i="19"/>
  <c r="H51" i="12"/>
  <c r="S35" i="12"/>
  <c r="E43" i="12"/>
  <c r="O104" i="19"/>
  <c r="M87" i="12"/>
  <c r="I80" i="19"/>
  <c r="F72" i="7"/>
  <c r="N80" i="7"/>
  <c r="I44" i="7"/>
  <c r="Y68" i="19"/>
  <c r="O75" i="17"/>
  <c r="V47" i="12"/>
  <c r="R55" i="12"/>
  <c r="F47" i="12"/>
  <c r="F68" i="7"/>
  <c r="G104" i="7"/>
  <c r="F52" i="19"/>
  <c r="C75" i="17"/>
  <c r="O92" i="19"/>
  <c r="N36" i="7"/>
  <c r="I88" i="19"/>
  <c r="S100" i="7"/>
  <c r="V96" i="19"/>
  <c r="R32" i="7"/>
  <c r="G62" i="12"/>
  <c r="K91" i="17"/>
  <c r="M47" i="12"/>
  <c r="D35" i="12"/>
  <c r="N55" i="17"/>
  <c r="N79" i="12"/>
  <c r="D100" i="7"/>
  <c r="N39" i="12"/>
  <c r="K40" i="19"/>
  <c r="Q80" i="7"/>
  <c r="J48" i="19"/>
  <c r="N40" i="7"/>
  <c r="D71" i="12"/>
  <c r="N59" i="17"/>
  <c r="F83" i="12"/>
  <c r="O83" i="12"/>
  <c r="I36" i="19"/>
  <c r="L56" i="7"/>
  <c r="N100" i="19"/>
  <c r="E76" i="7"/>
  <c r="M59" i="17"/>
  <c r="Q36" i="19"/>
  <c r="U71" i="17"/>
  <c r="K63" i="12"/>
  <c r="Y91" i="17"/>
  <c r="H99" i="12"/>
  <c r="N67" i="17"/>
  <c r="X64" i="19"/>
  <c r="C55" i="17"/>
  <c r="S107" i="17"/>
  <c r="U48" i="7"/>
  <c r="I83" i="12"/>
  <c r="M103" i="12"/>
  <c r="W48" i="19"/>
  <c r="N44" i="19"/>
  <c r="U221" i="26"/>
  <c r="P39" i="17"/>
  <c r="Q28" i="7"/>
  <c r="P35" i="17"/>
  <c r="Y67" i="17"/>
  <c r="H59" i="12"/>
  <c r="D75" i="12"/>
  <c r="M31" i="17"/>
  <c r="V107" i="12"/>
  <c r="Q95" i="17"/>
  <c r="O87" i="17"/>
  <c r="D96" i="19"/>
  <c r="R44" i="7"/>
  <c r="J104" i="19"/>
  <c r="D32" i="19"/>
  <c r="L104" i="7"/>
  <c r="Y52" i="19"/>
  <c r="H95" i="12"/>
  <c r="N96" i="19"/>
  <c r="L35" i="12"/>
  <c r="P67" i="12"/>
  <c r="I63" i="12"/>
  <c r="F40" i="19"/>
  <c r="W80" i="19"/>
  <c r="W44" i="19"/>
  <c r="D92" i="7"/>
  <c r="N84" i="19"/>
  <c r="G87" i="12"/>
  <c r="Q48" i="7"/>
  <c r="Q48" i="19"/>
  <c r="I92" i="19"/>
  <c r="R64" i="7"/>
  <c r="U35" i="17"/>
  <c r="L76" i="7"/>
  <c r="N44" i="7"/>
  <c r="R51" i="17"/>
  <c r="J47" i="12"/>
  <c r="U91" i="17"/>
  <c r="E48" i="19"/>
  <c r="Q104" i="19"/>
  <c r="Q31" i="12"/>
  <c r="D43" i="12"/>
  <c r="W40" i="19"/>
  <c r="Q44" i="7"/>
  <c r="J88" i="19"/>
  <c r="G84" i="19"/>
  <c r="L96" i="7"/>
  <c r="S44" i="7"/>
  <c r="L83" i="17"/>
  <c r="H71" i="12"/>
  <c r="V67" i="12"/>
  <c r="X48" i="19"/>
  <c r="N47" i="17"/>
  <c r="D51" i="12"/>
  <c r="I55" i="17"/>
  <c r="X60" i="19"/>
  <c r="M39" i="17"/>
  <c r="T92" i="19"/>
  <c r="E100" i="19"/>
  <c r="R64" i="19"/>
  <c r="P44" i="19"/>
  <c r="L31" i="17"/>
  <c r="L96" i="19"/>
  <c r="R44" i="19"/>
  <c r="W59" i="17"/>
  <c r="E104" i="7"/>
  <c r="H83" i="17"/>
  <c r="M95" i="12"/>
  <c r="R99" i="17"/>
  <c r="O55" i="12"/>
  <c r="M56" i="7"/>
  <c r="C87" i="17"/>
  <c r="O103" i="17"/>
  <c r="T51" i="12"/>
  <c r="M67" i="17"/>
  <c r="H44" i="7"/>
  <c r="L48" i="19"/>
  <c r="M52" i="7"/>
  <c r="O95" i="17"/>
  <c r="F60" i="19"/>
  <c r="H60" i="19"/>
  <c r="T76" i="7"/>
  <c r="X72" i="19"/>
  <c r="J100" i="7"/>
  <c r="O64" i="19"/>
  <c r="S80" i="7"/>
  <c r="F62" i="12"/>
  <c r="V75" i="12"/>
  <c r="T31" i="17"/>
  <c r="H31" i="17"/>
  <c r="J60" i="7"/>
  <c r="G92" i="7"/>
  <c r="H40" i="19"/>
  <c r="S72" i="19"/>
  <c r="E48" i="7"/>
  <c r="P84" i="19"/>
  <c r="I52" i="7"/>
  <c r="U75" i="17"/>
  <c r="V95" i="17"/>
  <c r="H83" i="12"/>
  <c r="E67" i="12"/>
  <c r="Q63" i="17"/>
  <c r="Q83" i="17"/>
  <c r="U87" i="12"/>
  <c r="M39" i="12"/>
  <c r="N52" i="19"/>
  <c r="M92" i="7"/>
  <c r="D56" i="7"/>
  <c r="P104" i="7"/>
  <c r="R88" i="19"/>
  <c r="V103" i="17"/>
  <c r="H79" i="12"/>
  <c r="I67" i="17"/>
  <c r="V107" i="17"/>
  <c r="H91" i="12"/>
  <c r="I71" i="12"/>
  <c r="X63" i="17"/>
  <c r="V104" i="19"/>
  <c r="H67" i="17"/>
  <c r="P92" i="7"/>
  <c r="E64" i="19"/>
  <c r="S55" i="17"/>
  <c r="V104" i="7"/>
  <c r="G71" i="12"/>
  <c r="K88" i="19"/>
  <c r="V67" i="17"/>
  <c r="O51" i="17"/>
  <c r="D68" i="19"/>
  <c r="L75" i="12"/>
  <c r="J75" i="12"/>
  <c r="H51" i="17"/>
  <c r="E103" i="12"/>
  <c r="U32" i="19"/>
  <c r="E40" i="19"/>
  <c r="P71" i="12"/>
  <c r="K28" i="7"/>
  <c r="M84" i="19"/>
  <c r="N99" i="12"/>
  <c r="D96" i="7"/>
  <c r="Y56" i="19"/>
  <c r="T75" i="17"/>
  <c r="N64" i="19"/>
  <c r="D67" i="12"/>
  <c r="R43" i="17"/>
  <c r="K39" i="17"/>
  <c r="X96" i="19"/>
  <c r="R52" i="7"/>
  <c r="S39" i="12"/>
  <c r="N31" i="12"/>
  <c r="W103" i="17"/>
  <c r="N87" i="17"/>
  <c r="T88" i="19"/>
  <c r="I44" i="19"/>
  <c r="Q72" i="19"/>
  <c r="N104" i="19"/>
  <c r="P92" i="19"/>
  <c r="U95" i="12"/>
  <c r="H35" i="17"/>
  <c r="S103" i="17"/>
  <c r="S88" i="19"/>
  <c r="U92" i="7"/>
  <c r="U43" i="17"/>
  <c r="H95" i="17"/>
  <c r="W91" i="17"/>
  <c r="N79" i="17"/>
  <c r="J72" i="7"/>
  <c r="U92" i="19"/>
  <c r="P36" i="19"/>
  <c r="P87" i="12"/>
  <c r="M71" i="17"/>
  <c r="K36" i="7"/>
  <c r="Q76" i="7"/>
  <c r="P103" i="12"/>
  <c r="O28" i="19"/>
  <c r="U79" i="12"/>
  <c r="V99" i="12"/>
  <c r="P52" i="7"/>
  <c r="U56" i="7"/>
  <c r="G36" i="19"/>
  <c r="N92" i="19"/>
  <c r="Q36" i="7"/>
  <c r="W68" i="19"/>
  <c r="O72" i="19"/>
  <c r="N63" i="12"/>
  <c r="T64" i="7"/>
  <c r="U76" i="7"/>
  <c r="L71" i="17"/>
  <c r="H76" i="7"/>
  <c r="P96" i="7"/>
  <c r="D72" i="19"/>
  <c r="U154" i="26"/>
  <c r="S67" i="12"/>
  <c r="P107" i="17"/>
  <c r="K31" i="17"/>
  <c r="Y103" i="17"/>
  <c r="E56" i="19"/>
  <c r="P99" i="17"/>
  <c r="Q40" i="19"/>
  <c r="O52" i="7"/>
  <c r="J79" i="17"/>
  <c r="G95" i="12"/>
  <c r="M100" i="19"/>
  <c r="H44" i="19"/>
  <c r="O68" i="19"/>
  <c r="H80" i="7"/>
  <c r="Q64" i="7"/>
  <c r="R103" i="12"/>
  <c r="S32" i="19"/>
  <c r="P72" i="19"/>
  <c r="G67" i="12"/>
  <c r="T56" i="19"/>
  <c r="N28" i="7"/>
  <c r="I60" i="19"/>
  <c r="M35" i="12"/>
  <c r="L100" i="19"/>
  <c r="R79" i="12"/>
  <c r="J56" i="7"/>
  <c r="R104" i="7"/>
  <c r="U51" i="17"/>
  <c r="I63" i="17"/>
  <c r="T40" i="19"/>
  <c r="R28" i="19"/>
  <c r="K59" i="17"/>
  <c r="R60" i="7"/>
  <c r="I80" i="7"/>
  <c r="N88" i="19"/>
  <c r="U63" i="17"/>
  <c r="V55" i="17"/>
  <c r="H91" i="17"/>
  <c r="Y39" i="17"/>
  <c r="H63" i="17"/>
  <c r="G44" i="19"/>
  <c r="F44" i="19"/>
  <c r="L95" i="17"/>
  <c r="L75" i="17"/>
  <c r="N95" i="17"/>
  <c r="V83" i="12"/>
  <c r="I55" i="12"/>
  <c r="O36" i="7"/>
  <c r="V99" i="17"/>
  <c r="T63" i="17"/>
  <c r="I92" i="7"/>
  <c r="M91" i="17"/>
  <c r="K96" i="19"/>
  <c r="H104" i="7"/>
  <c r="U40" i="7"/>
  <c r="E40" i="7"/>
  <c r="N72" i="7"/>
  <c r="L103" i="17"/>
  <c r="M100" i="7"/>
  <c r="I59" i="17"/>
  <c r="T104" i="7"/>
  <c r="M43" i="12"/>
  <c r="T96" i="19"/>
  <c r="Q92" i="19"/>
  <c r="L44" i="7"/>
  <c r="V95" i="12"/>
  <c r="G96" i="19"/>
  <c r="H32" i="7"/>
  <c r="J92" i="7"/>
  <c r="I40" i="7"/>
  <c r="P40" i="19"/>
  <c r="V48" i="7"/>
  <c r="T87" i="12"/>
  <c r="Y79" i="17"/>
  <c r="K56" i="7"/>
  <c r="H84" i="7"/>
  <c r="E99" i="12"/>
  <c r="V51" i="17"/>
  <c r="X67" i="17"/>
  <c r="Q75" i="12"/>
  <c r="H63" i="12"/>
  <c r="V36" i="19"/>
  <c r="R28" i="7"/>
  <c r="H59" i="17"/>
  <c r="L71" i="12"/>
  <c r="Q63" i="12"/>
  <c r="M64" i="19"/>
  <c r="I48" i="7"/>
  <c r="S52" i="7"/>
  <c r="H32" i="19"/>
  <c r="F104" i="19"/>
  <c r="N64" i="7"/>
  <c r="W28" i="19"/>
  <c r="G31" i="12"/>
  <c r="S84" i="7"/>
  <c r="I32" i="19"/>
  <c r="O84" i="7"/>
  <c r="R71" i="17"/>
  <c r="V87" i="12"/>
  <c r="G72" i="19"/>
  <c r="N71" i="17"/>
  <c r="D100" i="19"/>
  <c r="Q72" i="7"/>
  <c r="D55" i="12"/>
  <c r="Q56" i="7"/>
  <c r="S104" i="7"/>
  <c r="J44" i="7"/>
  <c r="W104" i="19"/>
  <c r="O91" i="17"/>
  <c r="T103" i="12"/>
  <c r="G48" i="19"/>
  <c r="L92" i="7"/>
  <c r="O52" i="19"/>
  <c r="R84" i="19"/>
  <c r="J80" i="19"/>
  <c r="L88" i="7"/>
  <c r="Y104" i="19"/>
  <c r="F104" i="7"/>
  <c r="O47" i="17"/>
  <c r="V40" i="19"/>
  <c r="P40" i="7"/>
  <c r="G88" i="7"/>
  <c r="O67" i="12"/>
  <c r="P87" i="17"/>
  <c r="M44" i="19"/>
  <c r="J96" i="19"/>
  <c r="U60" i="19"/>
  <c r="G107" i="12"/>
  <c r="V44" i="7"/>
  <c r="M76" i="7"/>
  <c r="V48" i="19"/>
  <c r="D31" i="12"/>
  <c r="P99" i="12"/>
  <c r="G39" i="12"/>
  <c r="I104" i="7"/>
  <c r="R87" i="17"/>
  <c r="J40" i="7"/>
  <c r="J35" i="12"/>
  <c r="V92" i="19"/>
  <c r="N35" i="17"/>
  <c r="K79" i="17"/>
  <c r="T28" i="7"/>
  <c r="Q76" i="19"/>
  <c r="F84" i="19"/>
  <c r="P83" i="12"/>
  <c r="D80" i="7"/>
  <c r="V103" i="12"/>
  <c r="L59" i="17"/>
  <c r="S31" i="12"/>
  <c r="O107" i="12"/>
  <c r="H68" i="19"/>
  <c r="W51" i="17"/>
  <c r="N72" i="19"/>
  <c r="K84" i="19"/>
  <c r="L32" i="7"/>
  <c r="H107" i="12"/>
  <c r="P59" i="17"/>
  <c r="Q84" i="7"/>
  <c r="I103" i="12"/>
  <c r="U64" i="19"/>
  <c r="H88" i="7"/>
  <c r="R59" i="12"/>
  <c r="H100" i="7"/>
  <c r="O40" i="7"/>
  <c r="J47" i="17"/>
  <c r="N68" i="7"/>
  <c r="I84" i="19"/>
  <c r="J55" i="17"/>
  <c r="H96" i="7"/>
  <c r="U100" i="7"/>
  <c r="J87" i="17"/>
  <c r="W55" i="17"/>
  <c r="N34" i="12"/>
  <c r="J92" i="19"/>
  <c r="V76" i="19"/>
  <c r="V56" i="19"/>
  <c r="N59" i="12"/>
  <c r="D76" i="19"/>
  <c r="O79" i="17"/>
  <c r="S92" i="7"/>
  <c r="V35" i="17"/>
  <c r="S32" i="7"/>
  <c r="D48" i="7"/>
  <c r="H84" i="19"/>
  <c r="U28" i="19"/>
  <c r="K95" i="12"/>
  <c r="U84" i="7"/>
  <c r="R56" i="7"/>
  <c r="Q56" i="19"/>
  <c r="G52" i="19"/>
  <c r="H64" i="19"/>
  <c r="I95" i="17"/>
  <c r="R103" i="17"/>
  <c r="M60" i="19"/>
  <c r="G28" i="19"/>
  <c r="F48" i="7"/>
  <c r="H28" i="7"/>
  <c r="L91" i="12"/>
  <c r="T32" i="7"/>
  <c r="I99" i="12"/>
  <c r="M56" i="19"/>
  <c r="R96" i="19"/>
  <c r="L80" i="7"/>
  <c r="L107" i="12"/>
  <c r="U104" i="7"/>
  <c r="J39" i="12"/>
  <c r="C71" i="17"/>
  <c r="S52" i="19"/>
  <c r="K75" i="12"/>
  <c r="G48" i="7"/>
  <c r="E39" i="12"/>
  <c r="U103" i="12"/>
  <c r="C43" i="17"/>
  <c r="K99" i="12"/>
  <c r="K92" i="7"/>
  <c r="N51" i="12"/>
  <c r="X56" i="19"/>
  <c r="Q99" i="17"/>
  <c r="R32" i="19"/>
  <c r="Y71" i="17"/>
  <c r="L72" i="19"/>
  <c r="I39" i="17"/>
  <c r="T107" i="17"/>
  <c r="J32" i="7"/>
  <c r="X40" i="19"/>
  <c r="E28" i="19"/>
  <c r="J35" i="17"/>
  <c r="G60" i="19"/>
  <c r="M88" i="7"/>
  <c r="U84" i="19"/>
  <c r="W96" i="19"/>
  <c r="M83" i="12"/>
  <c r="W92" i="19"/>
  <c r="H104" i="19"/>
  <c r="I48" i="19"/>
  <c r="H56" i="19"/>
  <c r="P90" i="12"/>
  <c r="T39" i="12"/>
  <c r="P31" i="12"/>
  <c r="Q79" i="17"/>
  <c r="K88" i="7"/>
  <c r="S84" i="19"/>
  <c r="V32" i="19"/>
  <c r="E75" i="12"/>
  <c r="J40" i="19"/>
  <c r="N75" i="17"/>
  <c r="Q60" i="19"/>
  <c r="J76" i="7"/>
  <c r="F92" i="19"/>
  <c r="H43" i="12"/>
  <c r="J68" i="7"/>
  <c r="C31" i="17"/>
  <c r="M68" i="19"/>
  <c r="I96" i="19"/>
  <c r="L80" i="19"/>
  <c r="M79" i="12"/>
  <c r="D56" i="19"/>
  <c r="F99" i="12"/>
  <c r="M104" i="7"/>
  <c r="U68" i="19"/>
  <c r="F32" i="7"/>
  <c r="T67" i="17"/>
  <c r="G83" i="12"/>
  <c r="I56" i="19"/>
  <c r="M67" i="12"/>
  <c r="E59" i="12"/>
  <c r="P39" i="12"/>
  <c r="X100" i="19"/>
  <c r="M48" i="7"/>
  <c r="R91" i="17"/>
  <c r="K35" i="17"/>
  <c r="S75" i="17"/>
  <c r="T48" i="19"/>
  <c r="V43" i="12"/>
  <c r="K47" i="12"/>
  <c r="M71" i="12"/>
  <c r="P79" i="12"/>
  <c r="E52" i="7"/>
  <c r="W88" i="19"/>
  <c r="P79" i="17"/>
  <c r="T48" i="7"/>
  <c r="N51" i="17"/>
  <c r="L56" i="19"/>
  <c r="O36" i="19"/>
  <c r="W60" i="19"/>
  <c r="P95" i="12"/>
  <c r="T52" i="7"/>
  <c r="R92" i="19"/>
  <c r="E104" i="19"/>
  <c r="R59" i="17"/>
  <c r="X80" i="19"/>
  <c r="T47" i="17"/>
  <c r="N88" i="7"/>
  <c r="S36" i="19"/>
  <c r="Q59" i="12"/>
  <c r="Q91" i="17"/>
  <c r="E36" i="19"/>
  <c r="F91" i="12"/>
  <c r="V76" i="7"/>
  <c r="F59" i="12"/>
  <c r="R67" i="12"/>
  <c r="T79" i="12"/>
  <c r="H40" i="7"/>
  <c r="J31" i="17"/>
  <c r="W99" i="17"/>
  <c r="J64" i="19"/>
  <c r="Q55" i="12"/>
  <c r="H28" i="19"/>
  <c r="F88" i="19"/>
  <c r="R47" i="12"/>
  <c r="S83" i="17"/>
  <c r="P96" i="19"/>
  <c r="F44" i="7"/>
  <c r="D68" i="7"/>
  <c r="R83" i="12"/>
  <c r="Q96" i="19"/>
  <c r="Q96" i="7"/>
  <c r="K52" i="7"/>
  <c r="P84" i="7"/>
  <c r="Y107" i="17"/>
  <c r="K55" i="12"/>
  <c r="K60" i="7"/>
  <c r="S79" i="17"/>
  <c r="Q80" i="19"/>
  <c r="R76" i="19"/>
  <c r="G35" i="12"/>
  <c r="V51" i="12"/>
  <c r="X99" i="17"/>
  <c r="K43" i="12"/>
  <c r="W67" i="17"/>
  <c r="E35" i="12"/>
  <c r="J43" i="17"/>
  <c r="U56" i="19"/>
  <c r="Y63" i="17"/>
  <c r="E71" i="12"/>
  <c r="T99" i="12"/>
  <c r="I84" i="7"/>
  <c r="S76" i="19"/>
  <c r="K67" i="12"/>
  <c r="Q55" i="17"/>
  <c r="X47" i="17"/>
  <c r="R39" i="12"/>
  <c r="S71" i="12"/>
  <c r="N60" i="7"/>
  <c r="U76" i="19"/>
  <c r="X59" i="17"/>
  <c r="H56" i="7"/>
  <c r="J96" i="7"/>
  <c r="J31" i="12"/>
  <c r="M48" i="19"/>
  <c r="X28" i="19"/>
  <c r="J91" i="17"/>
  <c r="T35" i="12"/>
  <c r="P72" i="7"/>
  <c r="W36" i="19"/>
  <c r="O67" i="17"/>
  <c r="V84" i="19"/>
  <c r="R96" i="7"/>
  <c r="Q43" i="12"/>
  <c r="R76" i="7"/>
  <c r="S71" i="17"/>
  <c r="Y32" i="19"/>
  <c r="V72" i="19"/>
  <c r="K104" i="7"/>
  <c r="H36" i="7"/>
  <c r="L72" i="7"/>
  <c r="K96" i="7"/>
  <c r="R91" i="12"/>
  <c r="L39" i="17"/>
  <c r="F56" i="19"/>
  <c r="O59" i="12"/>
  <c r="T80" i="19"/>
  <c r="S48" i="19"/>
  <c r="U44" i="7"/>
  <c r="I35" i="12"/>
  <c r="G96" i="7"/>
  <c r="E55" i="12"/>
  <c r="E84" i="7"/>
  <c r="V72" i="7"/>
  <c r="H43" i="17"/>
  <c r="O48" i="7"/>
  <c r="E51" i="12"/>
  <c r="M87" i="17"/>
  <c r="O71" i="17"/>
  <c r="J88" i="7"/>
  <c r="U80" i="7"/>
  <c r="J28" i="7"/>
  <c r="P103" i="17"/>
  <c r="U96" i="19"/>
  <c r="D28" i="19"/>
  <c r="S40" i="19"/>
  <c r="L104" i="19"/>
  <c r="D63" i="12"/>
  <c r="U60" i="7"/>
  <c r="H100" i="19"/>
  <c r="Q52" i="7"/>
  <c r="S60" i="19"/>
  <c r="N76" i="19"/>
  <c r="R100" i="19"/>
  <c r="V39" i="17"/>
  <c r="U99" i="17"/>
  <c r="E88" i="19"/>
  <c r="T60" i="19"/>
  <c r="R39" i="17"/>
  <c r="O100" i="7"/>
  <c r="Q103" i="17"/>
  <c r="U28" i="7"/>
  <c r="Y47" i="17"/>
  <c r="F51" i="12"/>
  <c r="V60" i="7"/>
  <c r="M76" i="19"/>
  <c r="O75" i="12"/>
  <c r="L52" i="19"/>
  <c r="V100" i="19"/>
  <c r="V68" i="19"/>
  <c r="S104" i="19"/>
  <c r="I36" i="7"/>
  <c r="N76" i="7"/>
  <c r="I100" i="7"/>
  <c r="G64" i="7"/>
  <c r="M91" i="12"/>
  <c r="K107" i="17"/>
  <c r="K44" i="19"/>
  <c r="N83" i="17"/>
  <c r="P71" i="17"/>
  <c r="I88" i="7"/>
  <c r="L64" i="19"/>
  <c r="P36" i="7"/>
  <c r="S91" i="17"/>
  <c r="I100" i="19"/>
  <c r="N48" i="19"/>
  <c r="T64" i="19"/>
  <c r="N91" i="12"/>
  <c r="J44" i="19"/>
  <c r="L95" i="12"/>
  <c r="Y31" i="17"/>
  <c r="X52" i="19"/>
  <c r="V91" i="17"/>
  <c r="I47" i="12"/>
  <c r="U104" i="19"/>
  <c r="Q44" i="19"/>
  <c r="Y55" i="17"/>
  <c r="U80" i="19"/>
  <c r="X95" i="17"/>
  <c r="F64" i="7"/>
  <c r="M47" i="17"/>
  <c r="L99" i="12"/>
  <c r="K51" i="17"/>
  <c r="S64" i="19"/>
  <c r="C99" i="17"/>
  <c r="Q39" i="12"/>
  <c r="T100" i="7"/>
  <c r="G32" i="19"/>
  <c r="Q79" i="12"/>
  <c r="G72" i="7"/>
  <c r="F92" i="7"/>
  <c r="T80" i="7"/>
  <c r="E44" i="19"/>
  <c r="Y96" i="19"/>
  <c r="O32" i="19"/>
  <c r="F68" i="19"/>
  <c r="X76" i="19"/>
  <c r="R100" i="7"/>
  <c r="K104" i="19"/>
  <c r="N104" i="7"/>
  <c r="P75" i="17"/>
  <c r="G68" i="7"/>
  <c r="S80" i="19"/>
  <c r="V59" i="17"/>
  <c r="J36" i="7"/>
  <c r="O99" i="17"/>
  <c r="Q83" i="12"/>
  <c r="F36" i="7"/>
  <c r="T44" i="19"/>
  <c r="F39" i="12"/>
  <c r="Q92" i="7"/>
  <c r="L44" i="19"/>
  <c r="T35" i="17"/>
  <c r="H75" i="17"/>
  <c r="W56" i="19"/>
  <c r="U43" i="12"/>
  <c r="C83" i="17"/>
  <c r="F35" i="12"/>
  <c r="F96" i="19"/>
  <c r="J83" i="12"/>
  <c r="T28" i="19"/>
  <c r="H68" i="7"/>
  <c r="V88" i="7"/>
  <c r="J103" i="12"/>
  <c r="O28" i="7"/>
  <c r="F107" i="12"/>
  <c r="W31" i="17"/>
  <c r="V64" i="7"/>
  <c r="E84" i="19"/>
  <c r="G32" i="7"/>
  <c r="R104" i="19"/>
  <c r="K103" i="17"/>
  <c r="S99" i="17"/>
  <c r="S99" i="12"/>
  <c r="O56" i="7"/>
  <c r="N75" i="12"/>
  <c r="M75" i="12"/>
  <c r="T107" i="12"/>
  <c r="G99" i="12"/>
  <c r="H103" i="12"/>
  <c r="D95" i="12"/>
  <c r="H55" i="12"/>
  <c r="D39" i="12"/>
  <c r="R84" i="7"/>
  <c r="G47" i="12"/>
  <c r="G36" i="7"/>
  <c r="O92" i="7"/>
  <c r="W39" i="17"/>
  <c r="T71" i="12"/>
  <c r="P76" i="19"/>
  <c r="R80" i="19"/>
  <c r="M72" i="7"/>
  <c r="E60" i="7"/>
  <c r="J32" i="19"/>
  <c r="E56" i="7"/>
  <c r="E63" i="12"/>
  <c r="V32" i="7"/>
  <c r="J76" i="19"/>
  <c r="R99" i="12"/>
  <c r="V44" i="19"/>
  <c r="K84" i="7"/>
  <c r="R72" i="19"/>
  <c r="U68" i="7"/>
  <c r="D36" i="7"/>
  <c r="P56" i="19"/>
  <c r="O63" i="17"/>
  <c r="I35" i="17"/>
  <c r="C59" i="17"/>
  <c r="R88" i="7"/>
  <c r="Q28" i="19"/>
  <c r="U88" i="19"/>
  <c r="F52" i="7"/>
  <c r="F36" i="19"/>
  <c r="O63" i="12"/>
  <c r="T39" i="17"/>
  <c r="S59" i="17"/>
  <c r="N40" i="19"/>
  <c r="L79" i="12"/>
  <c r="Q35" i="12"/>
  <c r="T72" i="19"/>
  <c r="U96" i="7"/>
  <c r="S47" i="17"/>
  <c r="I79" i="12"/>
  <c r="N47" i="12"/>
  <c r="V64" i="19"/>
  <c r="S43" i="17"/>
  <c r="I40" i="19"/>
  <c r="I28" i="7"/>
  <c r="J63" i="12"/>
  <c r="Y60" i="19"/>
  <c r="F55" i="12"/>
  <c r="J52" i="19"/>
  <c r="U72" i="7"/>
  <c r="M83" i="17"/>
  <c r="V83" i="17"/>
  <c r="O83" i="17"/>
  <c r="K60" i="19"/>
  <c r="H88" i="19"/>
  <c r="I91" i="12"/>
  <c r="O35" i="17"/>
  <c r="J84" i="19"/>
  <c r="T68" i="19"/>
  <c r="H99" i="17"/>
  <c r="L47" i="17"/>
  <c r="D79" i="12"/>
  <c r="F88" i="7"/>
  <c r="Q60" i="7"/>
  <c r="U95" i="17"/>
  <c r="L79" i="17"/>
  <c r="W63" i="17"/>
  <c r="I72" i="7"/>
  <c r="E92" i="7"/>
  <c r="E96" i="19"/>
  <c r="O76" i="7"/>
  <c r="D72" i="7"/>
  <c r="D59" i="12"/>
  <c r="K32" i="19"/>
  <c r="O104" i="7"/>
  <c r="F75" i="12"/>
  <c r="R35" i="12"/>
  <c r="P68" i="7"/>
  <c r="I76" i="19"/>
  <c r="D36" i="19"/>
  <c r="E68" i="7"/>
  <c r="E32" i="7"/>
  <c r="U83" i="17"/>
  <c r="Q107" i="17"/>
  <c r="M88" i="19"/>
  <c r="D104" i="7"/>
  <c r="P75" i="12"/>
  <c r="G92" i="19"/>
  <c r="U32" i="7"/>
  <c r="M60" i="7"/>
  <c r="S35" i="17"/>
  <c r="I95" i="12"/>
  <c r="L60" i="19"/>
  <c r="V56" i="7"/>
  <c r="X44" i="19"/>
  <c r="L83" i="12"/>
  <c r="O80" i="7"/>
  <c r="P60" i="19"/>
  <c r="P88" i="19"/>
  <c r="R31" i="17"/>
  <c r="G52" i="7"/>
  <c r="M31" i="12"/>
  <c r="K72" i="7"/>
  <c r="U55" i="17"/>
  <c r="G76" i="19"/>
  <c r="M104" i="19"/>
  <c r="F96" i="7"/>
  <c r="P107" i="12"/>
  <c r="C91" i="17"/>
  <c r="N56" i="7"/>
  <c r="V80" i="19"/>
  <c r="J51" i="12"/>
  <c r="R48" i="19"/>
  <c r="O72" i="7"/>
  <c r="T60" i="7"/>
  <c r="V84" i="7"/>
  <c r="Q32" i="19"/>
  <c r="Y87" i="17"/>
  <c r="M36" i="7"/>
  <c r="T52" i="19"/>
  <c r="T87" i="17"/>
  <c r="P28" i="19"/>
  <c r="U83" i="12"/>
  <c r="Q71" i="12"/>
  <c r="F40" i="7"/>
  <c r="K68" i="19"/>
  <c r="N67" i="12"/>
  <c r="T100" i="19"/>
  <c r="P51" i="17"/>
  <c r="E72" i="7"/>
  <c r="Y88" i="19"/>
  <c r="O71" i="12"/>
  <c r="K83" i="17"/>
  <c r="N92" i="7"/>
  <c r="K31" i="12"/>
  <c r="O96" i="19"/>
  <c r="R106" i="12"/>
  <c r="S48" i="7"/>
  <c r="G80" i="19"/>
  <c r="Z21" i="19" l="1"/>
  <c r="Z16" i="19"/>
  <c r="Y45" i="19"/>
  <c r="Y93" i="19"/>
  <c r="Y61" i="19"/>
  <c r="Y97" i="19"/>
  <c r="Y73" i="19"/>
  <c r="Y81" i="19"/>
  <c r="Y89" i="19"/>
  <c r="Y33" i="19"/>
  <c r="Y101" i="19"/>
  <c r="Y49" i="19"/>
  <c r="Y57" i="19"/>
  <c r="Y37" i="19"/>
  <c r="Y77" i="19"/>
  <c r="Y65" i="19"/>
  <c r="Y41" i="19"/>
  <c r="Y85" i="19"/>
  <c r="Y53" i="19"/>
  <c r="Y69" i="19"/>
  <c r="Y22" i="19"/>
  <c r="Y29" i="19"/>
  <c r="O159" i="26"/>
  <c r="O220" i="26"/>
  <c r="O153" i="26"/>
  <c r="U104" i="26"/>
  <c r="U123" i="26"/>
  <c r="P91" i="12"/>
  <c r="R107" i="12"/>
  <c r="F63" i="12"/>
  <c r="U98" i="26"/>
  <c r="U130" i="26"/>
  <c r="U180" i="26"/>
  <c r="N103" i="17"/>
  <c r="U148" i="26"/>
  <c r="U188" i="26"/>
  <c r="U194" i="26"/>
  <c r="U208" i="26"/>
  <c r="U113" i="26"/>
  <c r="N35" i="12"/>
  <c r="G63" i="12"/>
  <c r="Q103" i="12"/>
  <c r="U140" i="26"/>
  <c r="U171" i="26"/>
  <c r="U201" i="26"/>
  <c r="Y19" i="19" l="1"/>
  <c r="Y23" i="19"/>
  <c r="O200" i="26"/>
  <c r="O170" i="26"/>
  <c r="O112" i="26"/>
  <c r="O97" i="26"/>
  <c r="O122" i="26"/>
  <c r="O103" i="26"/>
  <c r="O193" i="26"/>
  <c r="O129" i="26"/>
  <c r="O139" i="26"/>
  <c r="O187" i="26"/>
  <c r="O179" i="26"/>
  <c r="G8" i="17"/>
  <c r="D8" i="17"/>
  <c r="F8" i="17"/>
  <c r="E8" i="17"/>
  <c r="O147" i="26"/>
  <c r="O207" i="26"/>
  <c r="C1" i="12"/>
  <c r="C1" i="7"/>
  <c r="C1" i="19"/>
  <c r="F94" i="17"/>
  <c r="F38" i="17"/>
  <c r="E74" i="17"/>
  <c r="G82" i="17"/>
  <c r="D94" i="17"/>
  <c r="D70" i="17"/>
  <c r="E82" i="17"/>
  <c r="G58" i="17"/>
  <c r="G86" i="17"/>
  <c r="E98" i="17"/>
  <c r="G46" i="17"/>
  <c r="F74" i="17"/>
  <c r="D66" i="17"/>
  <c r="G42" i="17"/>
  <c r="E42" i="17"/>
  <c r="F62" i="17"/>
  <c r="F46" i="17"/>
  <c r="F82" i="17"/>
  <c r="G74" i="17"/>
  <c r="E50" i="17"/>
  <c r="D82" i="17"/>
  <c r="G30" i="17"/>
  <c r="E102" i="17"/>
  <c r="G78" i="17"/>
  <c r="F54" i="17"/>
  <c r="D62" i="17"/>
  <c r="G98" i="17"/>
  <c r="D98" i="17"/>
  <c r="D50" i="17"/>
  <c r="G38" i="17"/>
  <c r="F86" i="17"/>
  <c r="U18" i="26"/>
  <c r="F106" i="17"/>
  <c r="F90" i="17"/>
  <c r="D102" i="17"/>
  <c r="F58" i="17"/>
  <c r="F78" i="17"/>
  <c r="D90" i="17"/>
  <c r="E78" i="17"/>
  <c r="G94" i="17"/>
  <c r="D58" i="17"/>
  <c r="E54" i="17"/>
  <c r="F50" i="17"/>
  <c r="D42" i="17"/>
  <c r="E62" i="17"/>
  <c r="D38" i="17"/>
  <c r="E38" i="17"/>
  <c r="E90" i="17"/>
  <c r="E106" i="17"/>
  <c r="F70" i="17"/>
  <c r="F34" i="17"/>
  <c r="D34" i="17"/>
  <c r="G54" i="17"/>
  <c r="E66" i="17"/>
  <c r="G34" i="17"/>
  <c r="F66" i="17"/>
  <c r="D86" i="17"/>
  <c r="G70" i="17"/>
  <c r="D46" i="17"/>
  <c r="D106" i="17"/>
  <c r="F30" i="17"/>
  <c r="E30" i="17"/>
  <c r="G102" i="17"/>
  <c r="D78" i="17"/>
  <c r="F102" i="17"/>
  <c r="G90" i="17"/>
  <c r="U44" i="26"/>
  <c r="G50" i="17"/>
  <c r="E34" i="17"/>
  <c r="G66" i="17"/>
  <c r="E58" i="17"/>
  <c r="D30" i="17"/>
  <c r="F98" i="17"/>
  <c r="E94" i="17"/>
  <c r="D54" i="17"/>
  <c r="F42" i="17"/>
  <c r="G62" i="17"/>
  <c r="U31" i="26"/>
  <c r="E46" i="17"/>
  <c r="E86" i="17"/>
  <c r="D74" i="17"/>
  <c r="E70" i="17"/>
  <c r="U7" i="26"/>
  <c r="G106" i="17"/>
  <c r="Y20" i="19" l="1"/>
  <c r="Y21" i="19"/>
  <c r="O6" i="26"/>
  <c r="O30" i="26"/>
  <c r="O17" i="26"/>
  <c r="O43" i="26"/>
  <c r="D1" i="20"/>
  <c r="F31" i="17"/>
  <c r="E63" i="17"/>
  <c r="D47" i="17"/>
  <c r="D79" i="17"/>
  <c r="E75" i="17"/>
  <c r="D43" i="17"/>
  <c r="G67" i="17"/>
  <c r="D35" i="17"/>
  <c r="F103" i="17"/>
  <c r="F63" i="17"/>
  <c r="E35" i="17"/>
  <c r="F47" i="17"/>
  <c r="F87" i="17"/>
  <c r="D31" i="17"/>
  <c r="F95" i="17"/>
  <c r="G47" i="17"/>
  <c r="F67" i="17"/>
  <c r="D71" i="17"/>
  <c r="E55" i="17"/>
  <c r="D99" i="17"/>
  <c r="G91" i="17"/>
  <c r="D95" i="17"/>
  <c r="G99" i="17"/>
  <c r="F75" i="17"/>
  <c r="D103" i="17"/>
  <c r="G59" i="17"/>
  <c r="G95" i="17"/>
  <c r="E67" i="17"/>
  <c r="G79" i="17"/>
  <c r="F55" i="17"/>
  <c r="E71" i="17"/>
  <c r="G51" i="17"/>
  <c r="D39" i="17"/>
  <c r="F51" i="17"/>
  <c r="E107" i="17"/>
  <c r="D59" i="17"/>
  <c r="G39" i="17"/>
  <c r="E59" i="17"/>
  <c r="D107" i="17"/>
  <c r="E51" i="17"/>
  <c r="F83" i="17"/>
  <c r="F107" i="17"/>
  <c r="E31" i="17"/>
  <c r="F71" i="17"/>
  <c r="F99" i="17"/>
  <c r="F43" i="17"/>
  <c r="G63" i="17"/>
  <c r="E43" i="17"/>
  <c r="E39" i="17"/>
  <c r="F39" i="17"/>
  <c r="F59" i="17"/>
  <c r="E99" i="17"/>
  <c r="E103" i="17"/>
  <c r="E95" i="17"/>
  <c r="E83" i="17"/>
  <c r="D91" i="17"/>
  <c r="D67" i="17"/>
  <c r="G31" i="17"/>
  <c r="G87" i="17"/>
  <c r="F91" i="17"/>
  <c r="G35" i="17"/>
  <c r="G71" i="17"/>
  <c r="F35" i="17"/>
  <c r="F79" i="17"/>
  <c r="E91" i="17"/>
  <c r="D75" i="17"/>
  <c r="E87" i="17"/>
  <c r="G55" i="17"/>
  <c r="G103" i="17"/>
  <c r="E79" i="17"/>
  <c r="D51" i="17"/>
  <c r="D55" i="17"/>
  <c r="D83" i="17"/>
  <c r="G107" i="17"/>
  <c r="E47" i="17"/>
  <c r="G43" i="17"/>
  <c r="G83" i="17"/>
  <c r="D63" i="17"/>
  <c r="G75" i="17"/>
  <c r="D87" i="17"/>
  <c r="D8" i="20" l="1"/>
  <c r="B102" i="19"/>
  <c r="B98" i="19"/>
  <c r="B94" i="19"/>
  <c r="B90" i="19"/>
  <c r="B86" i="19"/>
  <c r="B82" i="19"/>
  <c r="B78" i="19"/>
  <c r="B74" i="19"/>
  <c r="B70" i="19"/>
  <c r="B66" i="19"/>
  <c r="B62" i="19"/>
  <c r="B58" i="19"/>
  <c r="B54" i="19"/>
  <c r="B50" i="19"/>
  <c r="B46" i="19"/>
  <c r="B42" i="19"/>
  <c r="B38" i="19"/>
  <c r="B34" i="19"/>
  <c r="B30" i="19"/>
  <c r="B26" i="19"/>
  <c r="B105" i="17" l="1"/>
  <c r="B101" i="17"/>
  <c r="B97" i="17"/>
  <c r="B93" i="17"/>
  <c r="B89" i="17"/>
  <c r="B85" i="17"/>
  <c r="B81" i="17"/>
  <c r="B77" i="17"/>
  <c r="B73" i="17"/>
  <c r="B69" i="17"/>
  <c r="B65" i="17"/>
  <c r="B61" i="17"/>
  <c r="B57" i="17"/>
  <c r="B53" i="17"/>
  <c r="B49" i="17"/>
  <c r="B45" i="17"/>
  <c r="B41" i="17"/>
  <c r="B37" i="17"/>
  <c r="B33" i="17"/>
  <c r="B29" i="17"/>
  <c r="U85" i="26"/>
  <c r="O84" i="26" l="1"/>
  <c r="D20" i="17"/>
  <c r="O20" i="17"/>
  <c r="X17" i="19"/>
  <c r="X228" i="20" s="1"/>
  <c r="P17" i="7"/>
  <c r="X159" i="23" s="1"/>
  <c r="Q17" i="7"/>
  <c r="X171" i="23" s="1"/>
  <c r="U17" i="7"/>
  <c r="X208" i="23" s="1"/>
  <c r="S20" i="12"/>
  <c r="R20" i="17"/>
  <c r="Q20" i="17"/>
  <c r="M20" i="17"/>
  <c r="V17" i="7"/>
  <c r="X222" i="23" s="1"/>
  <c r="F20" i="17"/>
  <c r="P20" i="12"/>
  <c r="Q20" i="12"/>
  <c r="V17" i="19"/>
  <c r="V14" i="19" s="1"/>
  <c r="V16" i="19" s="1"/>
  <c r="U20" i="17"/>
  <c r="U17" i="19"/>
  <c r="X207" i="20" s="1"/>
  <c r="L20" i="17"/>
  <c r="N20" i="17"/>
  <c r="K20" i="17"/>
  <c r="V20" i="12"/>
  <c r="U20" i="12"/>
  <c r="T17" i="19"/>
  <c r="X199" i="20" s="1"/>
  <c r="O17" i="7"/>
  <c r="X152" i="23" s="1"/>
  <c r="C20" i="17"/>
  <c r="Q17" i="19"/>
  <c r="X171" i="20" s="1"/>
  <c r="P20" i="17"/>
  <c r="W20" i="17"/>
  <c r="Y20" i="17"/>
  <c r="N20" i="12"/>
  <c r="S20" i="17"/>
  <c r="S17" i="19"/>
  <c r="X190" i="20" s="1"/>
  <c r="G20" i="17"/>
  <c r="S17" i="7"/>
  <c r="X190" i="23" s="1"/>
  <c r="O20" i="12"/>
  <c r="V20" i="17"/>
  <c r="E20" i="17"/>
  <c r="Y17" i="19"/>
  <c r="Y14" i="19" s="1"/>
  <c r="T20" i="12"/>
  <c r="W17" i="19"/>
  <c r="X221" i="20" s="1"/>
  <c r="T20" i="17"/>
  <c r="R17" i="19"/>
  <c r="X181" i="20" s="1"/>
  <c r="O17" i="19"/>
  <c r="X152" i="20" s="1"/>
  <c r="R20" i="12"/>
  <c r="R17" i="7"/>
  <c r="X181" i="23" s="1"/>
  <c r="X20" i="17"/>
  <c r="P17" i="19"/>
  <c r="X159" i="20" s="1"/>
  <c r="T17" i="7"/>
  <c r="X200" i="23" s="1"/>
  <c r="J20" i="17"/>
  <c r="B105" i="12"/>
  <c r="B101" i="12"/>
  <c r="B97" i="12"/>
  <c r="B93" i="12"/>
  <c r="B89" i="12"/>
  <c r="B85" i="12"/>
  <c r="B81" i="12"/>
  <c r="B77" i="12"/>
  <c r="B73" i="12"/>
  <c r="B69" i="12"/>
  <c r="B65" i="12"/>
  <c r="B61" i="12"/>
  <c r="B57" i="12"/>
  <c r="B53" i="12"/>
  <c r="B49" i="12"/>
  <c r="B45" i="12"/>
  <c r="B41" i="12"/>
  <c r="B37" i="12"/>
  <c r="B33" i="12"/>
  <c r="B29" i="12"/>
  <c r="B42" i="7"/>
  <c r="B46" i="7"/>
  <c r="B50" i="7"/>
  <c r="B54" i="7"/>
  <c r="B58" i="7"/>
  <c r="B62" i="7"/>
  <c r="B66" i="7"/>
  <c r="B70" i="7"/>
  <c r="B74" i="7"/>
  <c r="B78" i="7"/>
  <c r="B82" i="7"/>
  <c r="B86" i="7"/>
  <c r="B90" i="7"/>
  <c r="B94" i="7"/>
  <c r="B98" i="7"/>
  <c r="B102" i="7"/>
  <c r="B34" i="7"/>
  <c r="B38" i="7"/>
  <c r="B30" i="7"/>
  <c r="B26" i="7"/>
  <c r="Y85" i="26"/>
  <c r="Y188" i="26"/>
  <c r="Y201" i="26"/>
  <c r="Y130" i="26"/>
  <c r="Y154" i="26"/>
  <c r="Y208" i="26"/>
  <c r="Y171" i="26"/>
  <c r="U60" i="26"/>
  <c r="Y180" i="26"/>
  <c r="Y7" i="26"/>
  <c r="Y104" i="26"/>
  <c r="Y44" i="26"/>
  <c r="Y221" i="26"/>
  <c r="Y194" i="26"/>
  <c r="Y113" i="26"/>
  <c r="Y18" i="26"/>
  <c r="U74" i="26"/>
  <c r="Y31" i="26"/>
  <c r="Y148" i="26"/>
  <c r="Y98" i="26"/>
  <c r="Y123" i="26"/>
  <c r="Y140" i="26"/>
  <c r="Y160" i="26"/>
  <c r="O59" i="26" l="1"/>
  <c r="O73" i="26"/>
  <c r="D72" i="17"/>
  <c r="D80" i="17"/>
  <c r="D84" i="17"/>
  <c r="D92" i="17"/>
  <c r="D48" i="17"/>
  <c r="D56" i="17"/>
  <c r="D36" i="17"/>
  <c r="D68" i="17"/>
  <c r="D104" i="17"/>
  <c r="D52" i="17"/>
  <c r="D40" i="17"/>
  <c r="D64" i="17"/>
  <c r="D44" i="17"/>
  <c r="D88" i="17"/>
  <c r="D96" i="17"/>
  <c r="D100" i="17"/>
  <c r="D25" i="17"/>
  <c r="D32" i="17"/>
  <c r="D60" i="17"/>
  <c r="D76" i="17"/>
  <c r="I20" i="17"/>
  <c r="V15" i="19"/>
  <c r="X136" i="24"/>
  <c r="X192" i="24"/>
  <c r="X159" i="24"/>
  <c r="X168" i="24"/>
  <c r="X205" i="24"/>
  <c r="X176" i="24"/>
  <c r="X142" i="24"/>
  <c r="X148" i="24"/>
  <c r="X185" i="24"/>
  <c r="H20" i="17"/>
  <c r="V76" i="12"/>
  <c r="V84" i="12"/>
  <c r="Y36" i="17"/>
  <c r="V68" i="12"/>
  <c r="V80" i="12"/>
  <c r="V81" i="19"/>
  <c r="X41" i="19"/>
  <c r="V77" i="19"/>
  <c r="X45" i="19"/>
  <c r="W57" i="19"/>
  <c r="W77" i="19"/>
  <c r="W29" i="19"/>
  <c r="W22" i="19"/>
  <c r="V25" i="12"/>
  <c r="V32" i="12"/>
  <c r="V36" i="12"/>
  <c r="Y64" i="17"/>
  <c r="Y96" i="17"/>
  <c r="Y68" i="17"/>
  <c r="Y25" i="17"/>
  <c r="Y32" i="17"/>
  <c r="W37" i="19"/>
  <c r="V65" i="19"/>
  <c r="X57" i="19"/>
  <c r="V41" i="19"/>
  <c r="X85" i="19"/>
  <c r="W45" i="19"/>
  <c r="W101" i="19"/>
  <c r="V37" i="19"/>
  <c r="X69" i="19"/>
  <c r="V60" i="12"/>
  <c r="V56" i="12"/>
  <c r="Y48" i="17"/>
  <c r="Y100" i="17"/>
  <c r="Y56" i="17"/>
  <c r="W81" i="19"/>
  <c r="W85" i="19"/>
  <c r="X89" i="19"/>
  <c r="V61" i="19"/>
  <c r="W97" i="19"/>
  <c r="X22" i="19"/>
  <c r="X29" i="19"/>
  <c r="V33" i="19"/>
  <c r="V92" i="12"/>
  <c r="V96" i="12"/>
  <c r="Y60" i="17"/>
  <c r="X53" i="19"/>
  <c r="V57" i="19"/>
  <c r="W65" i="19"/>
  <c r="V97" i="19"/>
  <c r="V49" i="19"/>
  <c r="V69" i="19"/>
  <c r="W33" i="19"/>
  <c r="X73" i="19"/>
  <c r="V40" i="12"/>
  <c r="X65" i="19"/>
  <c r="V72" i="12"/>
  <c r="V48" i="12"/>
  <c r="V44" i="12"/>
  <c r="Y52" i="17"/>
  <c r="Y88" i="17"/>
  <c r="W61" i="19"/>
  <c r="W73" i="19"/>
  <c r="X93" i="19"/>
  <c r="X49" i="19"/>
  <c r="X101" i="19"/>
  <c r="V53" i="19"/>
  <c r="V101" i="19"/>
  <c r="X37" i="19"/>
  <c r="V104" i="12"/>
  <c r="V64" i="12"/>
  <c r="Y92" i="17"/>
  <c r="Y104" i="17"/>
  <c r="Y76" i="17"/>
  <c r="Y72" i="17"/>
  <c r="V73" i="19"/>
  <c r="X33" i="19"/>
  <c r="X97" i="19"/>
  <c r="W69" i="19"/>
  <c r="W49" i="19"/>
  <c r="V88" i="12"/>
  <c r="V52" i="12"/>
  <c r="V100" i="12"/>
  <c r="Y44" i="17"/>
  <c r="Y84" i="17"/>
  <c r="V93" i="19"/>
  <c r="X61" i="19"/>
  <c r="W41" i="19"/>
  <c r="V89" i="19"/>
  <c r="X77" i="19"/>
  <c r="Y40" i="17"/>
  <c r="Y80" i="17"/>
  <c r="V29" i="19"/>
  <c r="V22" i="19"/>
  <c r="W89" i="19"/>
  <c r="X81" i="19"/>
  <c r="V45" i="19"/>
  <c r="W93" i="19"/>
  <c r="V85" i="19"/>
  <c r="W53" i="19"/>
  <c r="E68" i="17"/>
  <c r="K48" i="17"/>
  <c r="Q44" i="17"/>
  <c r="K56" i="17"/>
  <c r="N25" i="17"/>
  <c r="N32" i="17"/>
  <c r="L84" i="17"/>
  <c r="W40" i="17"/>
  <c r="F76" i="17"/>
  <c r="S73" i="19"/>
  <c r="O53" i="19"/>
  <c r="Q45" i="19"/>
  <c r="L52" i="17"/>
  <c r="N80" i="17"/>
  <c r="T40" i="17"/>
  <c r="E92" i="17"/>
  <c r="P76" i="17"/>
  <c r="X100" i="17"/>
  <c r="E104" i="17"/>
  <c r="X84" i="17"/>
  <c r="K36" i="17"/>
  <c r="P93" i="19"/>
  <c r="T61" i="19"/>
  <c r="S45" i="19"/>
  <c r="Q76" i="17"/>
  <c r="R25" i="17"/>
  <c r="R26" i="17" s="1"/>
  <c r="R32" i="17"/>
  <c r="S88" i="17"/>
  <c r="C100" i="17"/>
  <c r="R53" i="19"/>
  <c r="M88" i="17"/>
  <c r="G104" i="17"/>
  <c r="N104" i="17"/>
  <c r="S69" i="19"/>
  <c r="K92" i="17"/>
  <c r="V60" i="17"/>
  <c r="Q25" i="17"/>
  <c r="Q26" i="17" s="1"/>
  <c r="Q32" i="17"/>
  <c r="S76" i="17"/>
  <c r="G96" i="17"/>
  <c r="T60" i="17"/>
  <c r="M56" i="17"/>
  <c r="R52" i="17"/>
  <c r="F40" i="17"/>
  <c r="U45" i="19"/>
  <c r="R33" i="19"/>
  <c r="P44" i="17"/>
  <c r="W36" i="17"/>
  <c r="K80" i="17"/>
  <c r="X56" i="17"/>
  <c r="F25" i="17"/>
  <c r="F26" i="17" s="1"/>
  <c r="F32" i="17"/>
  <c r="O36" i="17"/>
  <c r="C68" i="17"/>
  <c r="C88" i="17"/>
  <c r="T104" i="17"/>
  <c r="F100" i="17"/>
  <c r="X104" i="17"/>
  <c r="V68" i="17"/>
  <c r="S52" i="17"/>
  <c r="T100" i="17"/>
  <c r="U68" i="17"/>
  <c r="E96" i="17"/>
  <c r="Q81" i="19"/>
  <c r="R45" i="19"/>
  <c r="M60" i="17"/>
  <c r="O68" i="17"/>
  <c r="L64" i="17"/>
  <c r="F92" i="17"/>
  <c r="W76" i="17"/>
  <c r="Q37" i="19"/>
  <c r="N60" i="17"/>
  <c r="C84" i="17"/>
  <c r="N100" i="17"/>
  <c r="T93" i="19"/>
  <c r="U48" i="17"/>
  <c r="G56" i="17"/>
  <c r="K104" i="17"/>
  <c r="P32" i="17"/>
  <c r="P25" i="17"/>
  <c r="P26" i="17" s="1"/>
  <c r="W96" i="17"/>
  <c r="Q100" i="17"/>
  <c r="T37" i="19"/>
  <c r="U85" i="19"/>
  <c r="Q101" i="19"/>
  <c r="P77" i="19"/>
  <c r="Q41" i="19"/>
  <c r="U77" i="19"/>
  <c r="O29" i="19"/>
  <c r="O22" i="19"/>
  <c r="O23" i="19" s="1"/>
  <c r="U93" i="19"/>
  <c r="Q53" i="19"/>
  <c r="O97" i="19"/>
  <c r="G84" i="17"/>
  <c r="O52" i="17"/>
  <c r="R104" i="17"/>
  <c r="X40" i="17"/>
  <c r="U80" i="17"/>
  <c r="T80" i="17"/>
  <c r="L68" i="17"/>
  <c r="Q52" i="17"/>
  <c r="Q36" i="17"/>
  <c r="E52" i="17"/>
  <c r="C48" i="17"/>
  <c r="W104" i="17"/>
  <c r="T48" i="17"/>
  <c r="X48" i="17"/>
  <c r="M92" i="17"/>
  <c r="K60" i="17"/>
  <c r="X52" i="17"/>
  <c r="L25" i="17"/>
  <c r="L26" i="17" s="1"/>
  <c r="L32" i="17"/>
  <c r="L40" i="17"/>
  <c r="R60" i="17"/>
  <c r="G92" i="17"/>
  <c r="N44" i="17"/>
  <c r="L36" i="17"/>
  <c r="O41" i="19"/>
  <c r="S49" i="19"/>
  <c r="R37" i="19"/>
  <c r="S33" i="19"/>
  <c r="U53" i="19"/>
  <c r="S77" i="19"/>
  <c r="T49" i="19"/>
  <c r="R93" i="19"/>
  <c r="P57" i="19"/>
  <c r="M64" i="17"/>
  <c r="W52" i="17"/>
  <c r="P56" i="17"/>
  <c r="Q40" i="17"/>
  <c r="F36" i="17"/>
  <c r="Q60" i="17"/>
  <c r="C60" i="17"/>
  <c r="V84" i="17"/>
  <c r="R65" i="19"/>
  <c r="S57" i="19"/>
  <c r="R57" i="19"/>
  <c r="P101" i="19"/>
  <c r="G60" i="17"/>
  <c r="L88" i="17"/>
  <c r="C44" i="17"/>
  <c r="X25" i="17"/>
  <c r="X26" i="17" s="1"/>
  <c r="X32" i="17"/>
  <c r="V56" i="17"/>
  <c r="V44" i="17"/>
  <c r="W60" i="17"/>
  <c r="E80" i="17"/>
  <c r="L104" i="17"/>
  <c r="M84" i="17"/>
  <c r="S96" i="17"/>
  <c r="G36" i="17"/>
  <c r="N76" i="17"/>
  <c r="W80" i="17"/>
  <c r="F60" i="17"/>
  <c r="T36" i="17"/>
  <c r="K100" i="17"/>
  <c r="V104" i="17"/>
  <c r="E60" i="17"/>
  <c r="N72" i="17"/>
  <c r="Q88" i="17"/>
  <c r="O93" i="19"/>
  <c r="T33" i="19"/>
  <c r="U89" i="19"/>
  <c r="Q65" i="19"/>
  <c r="P65" i="19"/>
  <c r="U97" i="19"/>
  <c r="S29" i="19"/>
  <c r="S22" i="19"/>
  <c r="S23" i="19" s="1"/>
  <c r="S44" i="17"/>
  <c r="V32" i="17"/>
  <c r="V25" i="17"/>
  <c r="O64" i="17"/>
  <c r="S84" i="17"/>
  <c r="P68" i="17"/>
  <c r="P92" i="17"/>
  <c r="R40" i="17"/>
  <c r="S68" i="17"/>
  <c r="S65" i="19"/>
  <c r="O49" i="19"/>
  <c r="S37" i="19"/>
  <c r="V76" i="17"/>
  <c r="W92" i="17"/>
  <c r="M68" i="17"/>
  <c r="V80" i="17"/>
  <c r="N84" i="17"/>
  <c r="G68" i="17"/>
  <c r="K88" i="17"/>
  <c r="N52" i="17"/>
  <c r="K25" i="17"/>
  <c r="K26" i="17" s="1"/>
  <c r="K32" i="17"/>
  <c r="Q72" i="17"/>
  <c r="T72" i="17"/>
  <c r="N68" i="17"/>
  <c r="E100" i="17"/>
  <c r="X88" i="17"/>
  <c r="V92" i="17"/>
  <c r="E40" i="17"/>
  <c r="L80" i="17"/>
  <c r="U32" i="17"/>
  <c r="U25" i="17"/>
  <c r="U26" i="17" s="1"/>
  <c r="E56" i="17"/>
  <c r="W68" i="17"/>
  <c r="X72" i="17"/>
  <c r="T81" i="19"/>
  <c r="O69" i="19"/>
  <c r="T101" i="19"/>
  <c r="O77" i="19"/>
  <c r="R73" i="19"/>
  <c r="T65" i="19"/>
  <c r="Q77" i="19"/>
  <c r="R77" i="19"/>
  <c r="S89" i="19"/>
  <c r="C76" i="17"/>
  <c r="O80" i="17"/>
  <c r="F84" i="17"/>
  <c r="P64" i="17"/>
  <c r="Q80" i="17"/>
  <c r="R84" i="17"/>
  <c r="F72" i="17"/>
  <c r="P81" i="19"/>
  <c r="R85" i="19"/>
  <c r="U73" i="19"/>
  <c r="Q104" i="17"/>
  <c r="U44" i="17"/>
  <c r="U64" i="17"/>
  <c r="W100" i="17"/>
  <c r="C56" i="17"/>
  <c r="Q64" i="17"/>
  <c r="O48" i="17"/>
  <c r="W88" i="17"/>
  <c r="X80" i="17"/>
  <c r="E76" i="17"/>
  <c r="V72" i="17"/>
  <c r="L56" i="17"/>
  <c r="K52" i="17"/>
  <c r="G76" i="17"/>
  <c r="P104" i="17"/>
  <c r="M96" i="17"/>
  <c r="K40" i="17"/>
  <c r="S104" i="17"/>
  <c r="L100" i="17"/>
  <c r="N92" i="17"/>
  <c r="S80" i="17"/>
  <c r="T76" i="17"/>
  <c r="S41" i="19"/>
  <c r="O89" i="19"/>
  <c r="S93" i="19"/>
  <c r="T41" i="19"/>
  <c r="U81" i="19"/>
  <c r="Q73" i="19"/>
  <c r="T77" i="19"/>
  <c r="K68" i="17"/>
  <c r="Q48" i="17"/>
  <c r="F64" i="17"/>
  <c r="P88" i="17"/>
  <c r="O44" i="17"/>
  <c r="F80" i="17"/>
  <c r="G64" i="17"/>
  <c r="F88" i="17"/>
  <c r="M36" i="17"/>
  <c r="V52" i="17"/>
  <c r="O72" i="17"/>
  <c r="P80" i="17"/>
  <c r="X60" i="17"/>
  <c r="Q92" i="17"/>
  <c r="F104" i="17"/>
  <c r="U60" i="17"/>
  <c r="L44" i="17"/>
  <c r="V48" i="17"/>
  <c r="N96" i="17"/>
  <c r="M104" i="17"/>
  <c r="F96" i="17"/>
  <c r="E72" i="17"/>
  <c r="C92" i="17"/>
  <c r="O88" i="17"/>
  <c r="S72" i="17"/>
  <c r="C36" i="17"/>
  <c r="L48" i="17"/>
  <c r="O25" i="17"/>
  <c r="O26" i="17" s="1"/>
  <c r="O32" i="17"/>
  <c r="U92" i="17"/>
  <c r="Q68" i="17"/>
  <c r="T52" i="17"/>
  <c r="Q84" i="17"/>
  <c r="U36" i="17"/>
  <c r="X68" i="17"/>
  <c r="T25" i="17"/>
  <c r="T26" i="17" s="1"/>
  <c r="T32" i="17"/>
  <c r="U40" i="17"/>
  <c r="T56" i="17"/>
  <c r="W84" i="17"/>
  <c r="P48" i="17"/>
  <c r="K96" i="17"/>
  <c r="O56" i="17"/>
  <c r="M52" i="17"/>
  <c r="T85" i="19"/>
  <c r="Q33" i="19"/>
  <c r="S97" i="19"/>
  <c r="O61" i="19"/>
  <c r="P41" i="19"/>
  <c r="P89" i="19"/>
  <c r="O65" i="19"/>
  <c r="U69" i="19"/>
  <c r="U37" i="19"/>
  <c r="T89" i="19"/>
  <c r="Q85" i="19"/>
  <c r="T53" i="19"/>
  <c r="R61" i="19"/>
  <c r="S101" i="19"/>
  <c r="P69" i="19"/>
  <c r="R100" i="17"/>
  <c r="M40" i="17"/>
  <c r="W44" i="17"/>
  <c r="R92" i="17"/>
  <c r="E48" i="17"/>
  <c r="G40" i="17"/>
  <c r="F52" i="17"/>
  <c r="L72" i="17"/>
  <c r="C32" i="17"/>
  <c r="C25" i="17"/>
  <c r="C26" i="17" s="1"/>
  <c r="U84" i="17"/>
  <c r="O76" i="17"/>
  <c r="X76" i="17"/>
  <c r="L92" i="17"/>
  <c r="V100" i="17"/>
  <c r="C52" i="17"/>
  <c r="P60" i="17"/>
  <c r="V36" i="17"/>
  <c r="U96" i="17"/>
  <c r="R56" i="17"/>
  <c r="O100" i="17"/>
  <c r="R48" i="17"/>
  <c r="G48" i="17"/>
  <c r="G72" i="17"/>
  <c r="R80" i="17"/>
  <c r="C64" i="17"/>
  <c r="L96" i="17"/>
  <c r="S64" i="17"/>
  <c r="M100" i="17"/>
  <c r="N40" i="17"/>
  <c r="N88" i="17"/>
  <c r="R96" i="17"/>
  <c r="K44" i="17"/>
  <c r="K76" i="17"/>
  <c r="T96" i="17"/>
  <c r="C40" i="17"/>
  <c r="U52" i="17"/>
  <c r="E64" i="17"/>
  <c r="M32" i="17"/>
  <c r="M25" i="17"/>
  <c r="M26" i="17" s="1"/>
  <c r="Q96" i="17"/>
  <c r="G44" i="17"/>
  <c r="M48" i="17"/>
  <c r="R41" i="19"/>
  <c r="Q89" i="19"/>
  <c r="U101" i="19"/>
  <c r="U49" i="19"/>
  <c r="T45" i="19"/>
  <c r="S53" i="19"/>
  <c r="R69" i="19"/>
  <c r="T57" i="19"/>
  <c r="S61" i="19"/>
  <c r="Q61" i="19"/>
  <c r="Q22" i="19"/>
  <c r="Q23" i="19" s="1"/>
  <c r="Q29" i="19"/>
  <c r="Q57" i="19"/>
  <c r="P53" i="19"/>
  <c r="O45" i="19"/>
  <c r="U61" i="19"/>
  <c r="R101" i="19"/>
  <c r="P37" i="19"/>
  <c r="T29" i="19"/>
  <c r="T22" i="19"/>
  <c r="T23" i="19" s="1"/>
  <c r="P61" i="19"/>
  <c r="I32" i="17"/>
  <c r="R76" i="17"/>
  <c r="R36" i="17"/>
  <c r="E25" i="17"/>
  <c r="E26" i="17" s="1"/>
  <c r="E32" i="17"/>
  <c r="M72" i="17"/>
  <c r="L60" i="17"/>
  <c r="S56" i="17"/>
  <c r="G32" i="17"/>
  <c r="G25" i="17"/>
  <c r="R72" i="17"/>
  <c r="C104" i="17"/>
  <c r="N36" i="17"/>
  <c r="U100" i="17"/>
  <c r="X92" i="17"/>
  <c r="T92" i="17"/>
  <c r="P96" i="17"/>
  <c r="G88" i="17"/>
  <c r="X64" i="17"/>
  <c r="U56" i="17"/>
  <c r="C72" i="17"/>
  <c r="E44" i="17"/>
  <c r="W64" i="17"/>
  <c r="U72" i="17"/>
  <c r="P36" i="17"/>
  <c r="T84" i="17"/>
  <c r="W56" i="17"/>
  <c r="O40" i="17"/>
  <c r="M44" i="17"/>
  <c r="X44" i="17"/>
  <c r="W72" i="17"/>
  <c r="K84" i="17"/>
  <c r="P40" i="17"/>
  <c r="P100" i="17"/>
  <c r="U76" i="17"/>
  <c r="S48" i="17"/>
  <c r="S25" i="17"/>
  <c r="S26" i="17" s="1"/>
  <c r="S32" i="17"/>
  <c r="N56" i="17"/>
  <c r="S60" i="17"/>
  <c r="P84" i="17"/>
  <c r="R64" i="17"/>
  <c r="V88" i="17"/>
  <c r="O104" i="17"/>
  <c r="U104" i="17"/>
  <c r="K64" i="17"/>
  <c r="T73" i="19"/>
  <c r="R89" i="19"/>
  <c r="Q93" i="19"/>
  <c r="U57" i="19"/>
  <c r="O57" i="19"/>
  <c r="Q97" i="19"/>
  <c r="U41" i="19"/>
  <c r="O73" i="19"/>
  <c r="U33" i="19"/>
  <c r="U22" i="19"/>
  <c r="U23" i="19" s="1"/>
  <c r="U29" i="19"/>
  <c r="P45" i="19"/>
  <c r="P49" i="19"/>
  <c r="R97" i="19"/>
  <c r="P97" i="19"/>
  <c r="P73" i="19"/>
  <c r="O81" i="19"/>
  <c r="T68" i="17"/>
  <c r="T88" i="17"/>
  <c r="E88" i="17"/>
  <c r="G100" i="17"/>
  <c r="O92" i="17"/>
  <c r="M80" i="17"/>
  <c r="Q56" i="17"/>
  <c r="E36" i="17"/>
  <c r="F44" i="17"/>
  <c r="S92" i="17"/>
  <c r="V64" i="17"/>
  <c r="R44" i="17"/>
  <c r="C80" i="17"/>
  <c r="F68" i="17"/>
  <c r="C96" i="17"/>
  <c r="T44" i="17"/>
  <c r="W32" i="17"/>
  <c r="W25" i="17"/>
  <c r="W26" i="17" s="1"/>
  <c r="F48" i="17"/>
  <c r="X96" i="17"/>
  <c r="S40" i="17"/>
  <c r="G80" i="17"/>
  <c r="X36" i="17"/>
  <c r="R68" i="17"/>
  <c r="W48" i="17"/>
  <c r="O84" i="17"/>
  <c r="P72" i="17"/>
  <c r="N64" i="17"/>
  <c r="F56" i="17"/>
  <c r="R88" i="17"/>
  <c r="T64" i="17"/>
  <c r="L76" i="17"/>
  <c r="S100" i="17"/>
  <c r="O96" i="17"/>
  <c r="S36" i="17"/>
  <c r="V40" i="17"/>
  <c r="G52" i="17"/>
  <c r="P52" i="17"/>
  <c r="N48" i="17"/>
  <c r="M76" i="17"/>
  <c r="K72" i="17"/>
  <c r="V96" i="17"/>
  <c r="O60" i="17"/>
  <c r="E84" i="17"/>
  <c r="U88" i="17"/>
  <c r="R81" i="19"/>
  <c r="P29" i="19"/>
  <c r="P22" i="19"/>
  <c r="P23" i="19" s="1"/>
  <c r="R49" i="19"/>
  <c r="S85" i="19"/>
  <c r="O37" i="19"/>
  <c r="O85" i="19"/>
  <c r="Q69" i="19"/>
  <c r="O33" i="19"/>
  <c r="P33" i="19"/>
  <c r="T69" i="19"/>
  <c r="O101" i="19"/>
  <c r="S81" i="19"/>
  <c r="Q49" i="19"/>
  <c r="T97" i="19"/>
  <c r="U65" i="19"/>
  <c r="P85" i="19"/>
  <c r="R22" i="19"/>
  <c r="R23" i="19" s="1"/>
  <c r="R29" i="19"/>
  <c r="J32" i="17"/>
  <c r="J25" i="17"/>
  <c r="J44" i="17"/>
  <c r="J56" i="17"/>
  <c r="J100" i="17"/>
  <c r="J48" i="17"/>
  <c r="J80" i="17"/>
  <c r="J68" i="17"/>
  <c r="J104" i="17"/>
  <c r="J76" i="17"/>
  <c r="J52" i="17"/>
  <c r="J84" i="17"/>
  <c r="J72" i="17"/>
  <c r="J40" i="17"/>
  <c r="J88" i="17"/>
  <c r="J96" i="17"/>
  <c r="J36" i="17"/>
  <c r="J64" i="17"/>
  <c r="J60" i="17"/>
  <c r="J92" i="17"/>
  <c r="R76" i="12"/>
  <c r="N76" i="12"/>
  <c r="Q92" i="12"/>
  <c r="U80" i="12"/>
  <c r="U64" i="12"/>
  <c r="P48" i="12"/>
  <c r="S96" i="12"/>
  <c r="T32" i="12"/>
  <c r="T25" i="12"/>
  <c r="T26" i="12" s="1"/>
  <c r="O104" i="12"/>
  <c r="N56" i="12"/>
  <c r="O100" i="12"/>
  <c r="T60" i="12"/>
  <c r="N88" i="12"/>
  <c r="U40" i="12"/>
  <c r="T92" i="12"/>
  <c r="P88" i="12"/>
  <c r="P44" i="12"/>
  <c r="R56" i="12"/>
  <c r="U92" i="12"/>
  <c r="O60" i="12"/>
  <c r="O80" i="12"/>
  <c r="O36" i="12"/>
  <c r="R64" i="12"/>
  <c r="P104" i="12"/>
  <c r="P56" i="12"/>
  <c r="Q72" i="12"/>
  <c r="U76" i="12"/>
  <c r="Q44" i="12"/>
  <c r="R72" i="12"/>
  <c r="Q64" i="12"/>
  <c r="T84" i="12"/>
  <c r="T36" i="12"/>
  <c r="U25" i="12"/>
  <c r="U26" i="12" s="1"/>
  <c r="U32" i="12"/>
  <c r="T64" i="12"/>
  <c r="S44" i="12"/>
  <c r="U84" i="12"/>
  <c r="S84" i="12"/>
  <c r="R68" i="12"/>
  <c r="T72" i="12"/>
  <c r="U56" i="12"/>
  <c r="Q88" i="12"/>
  <c r="O84" i="12"/>
  <c r="U36" i="12"/>
  <c r="Q25" i="12"/>
  <c r="Q26" i="12" s="1"/>
  <c r="Q32" i="12"/>
  <c r="Q68" i="12"/>
  <c r="S100" i="12"/>
  <c r="P64" i="12"/>
  <c r="T68" i="12"/>
  <c r="O40" i="12"/>
  <c r="P80" i="12"/>
  <c r="O76" i="12"/>
  <c r="P76" i="12"/>
  <c r="N104" i="12"/>
  <c r="S56" i="12"/>
  <c r="O44" i="12"/>
  <c r="N84" i="12"/>
  <c r="N68" i="12"/>
  <c r="P92" i="12"/>
  <c r="P52" i="12"/>
  <c r="N36" i="12"/>
  <c r="S40" i="12"/>
  <c r="O52" i="12"/>
  <c r="N48" i="12"/>
  <c r="T56" i="12"/>
  <c r="P84" i="12"/>
  <c r="R60" i="12"/>
  <c r="Q100" i="12"/>
  <c r="N40" i="12"/>
  <c r="Q40" i="12"/>
  <c r="U48" i="12"/>
  <c r="O68" i="12"/>
  <c r="P60" i="12"/>
  <c r="S80" i="12"/>
  <c r="Q80" i="12"/>
  <c r="Q84" i="12"/>
  <c r="P25" i="12"/>
  <c r="P26" i="12" s="1"/>
  <c r="P32" i="12"/>
  <c r="S92" i="12"/>
  <c r="T76" i="12"/>
  <c r="T80" i="12"/>
  <c r="R44" i="12"/>
  <c r="R40" i="12"/>
  <c r="U60" i="12"/>
  <c r="N44" i="12"/>
  <c r="S52" i="12"/>
  <c r="N52" i="12"/>
  <c r="O32" i="12"/>
  <c r="O25" i="12"/>
  <c r="Q56" i="12"/>
  <c r="S104" i="12"/>
  <c r="P36" i="12"/>
  <c r="R25" i="12"/>
  <c r="R26" i="12" s="1"/>
  <c r="R32" i="12"/>
  <c r="O88" i="12"/>
  <c r="U96" i="12"/>
  <c r="S72" i="12"/>
  <c r="R36" i="12"/>
  <c r="Q76" i="12"/>
  <c r="R96" i="12"/>
  <c r="U68" i="12"/>
  <c r="N25" i="12"/>
  <c r="N32" i="12"/>
  <c r="Q36" i="12"/>
  <c r="P40" i="12"/>
  <c r="S76" i="12"/>
  <c r="U104" i="12"/>
  <c r="O92" i="12"/>
  <c r="S68" i="12"/>
  <c r="T96" i="12"/>
  <c r="U52" i="12"/>
  <c r="O64" i="12"/>
  <c r="R104" i="12"/>
  <c r="U44" i="12"/>
  <c r="R80" i="12"/>
  <c r="N100" i="12"/>
  <c r="O72" i="12"/>
  <c r="S48" i="12"/>
  <c r="N96" i="12"/>
  <c r="U100" i="12"/>
  <c r="U72" i="12"/>
  <c r="S60" i="12"/>
  <c r="Q96" i="12"/>
  <c r="P68" i="12"/>
  <c r="T104" i="12"/>
  <c r="T88" i="12"/>
  <c r="S32" i="12"/>
  <c r="S25" i="12"/>
  <c r="S26" i="12" s="1"/>
  <c r="Q48" i="12"/>
  <c r="O96" i="12"/>
  <c r="S64" i="12"/>
  <c r="R48" i="12"/>
  <c r="O56" i="12"/>
  <c r="T40" i="12"/>
  <c r="R88" i="12"/>
  <c r="T44" i="12"/>
  <c r="N64" i="12"/>
  <c r="P96" i="12"/>
  <c r="T52" i="12"/>
  <c r="T48" i="12"/>
  <c r="S36" i="12"/>
  <c r="N60" i="12"/>
  <c r="T100" i="12"/>
  <c r="R84" i="12"/>
  <c r="U88" i="12"/>
  <c r="N80" i="12"/>
  <c r="S88" i="12"/>
  <c r="Q60" i="12"/>
  <c r="Q104" i="12"/>
  <c r="R52" i="12"/>
  <c r="O48" i="12"/>
  <c r="R100" i="12"/>
  <c r="R92" i="12"/>
  <c r="N92" i="12"/>
  <c r="N72" i="12"/>
  <c r="P100" i="12"/>
  <c r="P72" i="12"/>
  <c r="Q52" i="12"/>
  <c r="N17" i="19"/>
  <c r="N29" i="19"/>
  <c r="H29" i="19"/>
  <c r="F29" i="19"/>
  <c r="K29" i="19"/>
  <c r="G29" i="19"/>
  <c r="E29" i="19"/>
  <c r="L17" i="19"/>
  <c r="J17" i="19"/>
  <c r="H17" i="19"/>
  <c r="F17" i="19"/>
  <c r="D17" i="19"/>
  <c r="M17" i="19"/>
  <c r="K17" i="19"/>
  <c r="I17" i="19"/>
  <c r="G17" i="19"/>
  <c r="E17" i="19"/>
  <c r="Y74" i="26"/>
  <c r="Y60" i="26"/>
  <c r="D17" i="17" l="1"/>
  <c r="D18" i="17" s="1"/>
  <c r="D22" i="17"/>
  <c r="D23" i="17" s="1"/>
  <c r="D26" i="17"/>
  <c r="K9" i="11"/>
  <c r="K12" i="11" s="1"/>
  <c r="I64" i="17"/>
  <c r="I36" i="17"/>
  <c r="Q9" i="11"/>
  <c r="Q12" i="11" s="1"/>
  <c r="I40" i="17"/>
  <c r="I72" i="17"/>
  <c r="O9" i="11"/>
  <c r="O12" i="11" s="1"/>
  <c r="I96" i="17"/>
  <c r="T9" i="11"/>
  <c r="T12" i="11" s="1"/>
  <c r="I60" i="17"/>
  <c r="I68" i="17"/>
  <c r="I104" i="17"/>
  <c r="I48" i="17"/>
  <c r="V9" i="11"/>
  <c r="V12" i="11" s="1"/>
  <c r="S9" i="11"/>
  <c r="S12" i="11" s="1"/>
  <c r="I84" i="17"/>
  <c r="I56" i="17"/>
  <c r="U9" i="11"/>
  <c r="U12" i="11" s="1"/>
  <c r="R9" i="11"/>
  <c r="R12" i="11" s="1"/>
  <c r="P9" i="11"/>
  <c r="P12" i="11" s="1"/>
  <c r="T17" i="17"/>
  <c r="I25" i="17"/>
  <c r="V17" i="17"/>
  <c r="S17" i="17"/>
  <c r="G22" i="17"/>
  <c r="H25" i="17"/>
  <c r="H26" i="17" s="1"/>
  <c r="H32" i="17"/>
  <c r="L29" i="19"/>
  <c r="T7" i="24"/>
  <c r="O6" i="24" s="1"/>
  <c r="I44" i="17"/>
  <c r="I76" i="17"/>
  <c r="I92" i="17"/>
  <c r="I100" i="17"/>
  <c r="I29" i="19"/>
  <c r="I88" i="17"/>
  <c r="I80" i="17"/>
  <c r="I52" i="17"/>
  <c r="X14" i="19"/>
  <c r="X16" i="19" s="1"/>
  <c r="H80" i="17"/>
  <c r="H48" i="17"/>
  <c r="H88" i="17"/>
  <c r="H60" i="17"/>
  <c r="H36" i="17"/>
  <c r="H76" i="17"/>
  <c r="H100" i="17"/>
  <c r="H68" i="17"/>
  <c r="M29" i="19"/>
  <c r="H96" i="17"/>
  <c r="H40" i="17"/>
  <c r="H52" i="17"/>
  <c r="H56" i="17"/>
  <c r="J29" i="19"/>
  <c r="H64" i="17"/>
  <c r="H92" i="17"/>
  <c r="H84" i="17"/>
  <c r="H104" i="17"/>
  <c r="H72" i="17"/>
  <c r="H44" i="17"/>
  <c r="X125" i="20"/>
  <c r="X117" i="20"/>
  <c r="X90" i="20"/>
  <c r="X49" i="20"/>
  <c r="X97" i="20"/>
  <c r="X136" i="20"/>
  <c r="X145" i="20"/>
  <c r="X64" i="20"/>
  <c r="X106" i="20"/>
  <c r="X7" i="20"/>
  <c r="X76" i="20"/>
  <c r="V17" i="12"/>
  <c r="T14" i="19"/>
  <c r="Q19" i="19"/>
  <c r="Q21" i="19" s="1"/>
  <c r="F17" i="17"/>
  <c r="O22" i="17"/>
  <c r="F22" i="17"/>
  <c r="T22" i="17"/>
  <c r="M22" i="17"/>
  <c r="V93" i="7"/>
  <c r="V45" i="7"/>
  <c r="V33" i="7"/>
  <c r="V77" i="7"/>
  <c r="V53" i="7"/>
  <c r="V65" i="7"/>
  <c r="V81" i="7"/>
  <c r="V41" i="7"/>
  <c r="V73" i="7"/>
  <c r="V85" i="7"/>
  <c r="V37" i="7"/>
  <c r="V97" i="7"/>
  <c r="V49" i="7"/>
  <c r="V89" i="7"/>
  <c r="V101" i="7"/>
  <c r="V69" i="7"/>
  <c r="V57" i="7"/>
  <c r="V61" i="7"/>
  <c r="V29" i="7"/>
  <c r="V22" i="7"/>
  <c r="Q14" i="19"/>
  <c r="M17" i="17"/>
  <c r="V22" i="17"/>
  <c r="L17" i="17"/>
  <c r="P19" i="19"/>
  <c r="P21" i="19" s="1"/>
  <c r="P14" i="19"/>
  <c r="P17" i="17"/>
  <c r="V19" i="19"/>
  <c r="V23" i="19"/>
  <c r="Y15" i="19"/>
  <c r="Y16" i="19"/>
  <c r="P22" i="17"/>
  <c r="N17" i="17"/>
  <c r="O19" i="19"/>
  <c r="O21" i="19" s="1"/>
  <c r="O14" i="19"/>
  <c r="R22" i="17"/>
  <c r="Y17" i="17"/>
  <c r="R14" i="19"/>
  <c r="G17" i="17"/>
  <c r="W23" i="19"/>
  <c r="W19" i="19"/>
  <c r="O17" i="17"/>
  <c r="N22" i="17"/>
  <c r="W14" i="19"/>
  <c r="V26" i="12"/>
  <c r="V22" i="12"/>
  <c r="C17" i="17"/>
  <c r="C18" i="17" s="1"/>
  <c r="U17" i="17"/>
  <c r="R17" i="17"/>
  <c r="C22" i="17"/>
  <c r="C24" i="17" s="1"/>
  <c r="E17" i="17"/>
  <c r="K17" i="17"/>
  <c r="Y22" i="17"/>
  <c r="Y26" i="17"/>
  <c r="Q17" i="17"/>
  <c r="S14" i="19"/>
  <c r="X23" i="19"/>
  <c r="X19" i="19"/>
  <c r="D29" i="19"/>
  <c r="T19" i="19"/>
  <c r="T20" i="19" s="1"/>
  <c r="W17" i="17"/>
  <c r="U14" i="19"/>
  <c r="X17" i="17"/>
  <c r="G26" i="17"/>
  <c r="E22" i="17"/>
  <c r="X22" i="17"/>
  <c r="X23" i="17" s="1"/>
  <c r="U22" i="17"/>
  <c r="L22" i="17"/>
  <c r="S19" i="19"/>
  <c r="S20" i="19" s="1"/>
  <c r="R19" i="19"/>
  <c r="R21" i="19" s="1"/>
  <c r="N26" i="17"/>
  <c r="V26" i="17"/>
  <c r="Q22" i="17"/>
  <c r="K22" i="17"/>
  <c r="S22" i="17"/>
  <c r="U19" i="19"/>
  <c r="W22" i="17"/>
  <c r="U22" i="12"/>
  <c r="U23" i="12" s="1"/>
  <c r="F20" i="12"/>
  <c r="N22" i="12"/>
  <c r="N24" i="12" s="1"/>
  <c r="J17" i="17"/>
  <c r="P17" i="12"/>
  <c r="S22" i="12"/>
  <c r="N26" i="12"/>
  <c r="O22" i="12"/>
  <c r="O23" i="12" s="1"/>
  <c r="J22" i="17"/>
  <c r="J26" i="17"/>
  <c r="Q22" i="12"/>
  <c r="Q23" i="12" s="1"/>
  <c r="R22" i="12"/>
  <c r="R24" i="12" s="1"/>
  <c r="T22" i="12"/>
  <c r="O26" i="12"/>
  <c r="N17" i="12"/>
  <c r="P22" i="12"/>
  <c r="P23" i="12" s="1"/>
  <c r="R17" i="12"/>
  <c r="O17" i="12"/>
  <c r="Q17" i="12"/>
  <c r="U17" i="12"/>
  <c r="T17" i="12"/>
  <c r="S17" i="12"/>
  <c r="O85" i="7"/>
  <c r="S81" i="7"/>
  <c r="Q53" i="7"/>
  <c r="T33" i="7"/>
  <c r="P53" i="7"/>
  <c r="S49" i="7"/>
  <c r="R45" i="7"/>
  <c r="S93" i="7"/>
  <c r="Q65" i="7"/>
  <c r="S69" i="7"/>
  <c r="Q57" i="7"/>
  <c r="Q81" i="7"/>
  <c r="T93" i="7"/>
  <c r="S73" i="7"/>
  <c r="O65" i="7"/>
  <c r="U53" i="7"/>
  <c r="O57" i="7"/>
  <c r="T89" i="7"/>
  <c r="Q69" i="7"/>
  <c r="U57" i="7"/>
  <c r="S85" i="7"/>
  <c r="R77" i="7"/>
  <c r="T41" i="7"/>
  <c r="S77" i="7"/>
  <c r="T85" i="7"/>
  <c r="U93" i="7"/>
  <c r="P81" i="7"/>
  <c r="U77" i="7"/>
  <c r="R73" i="7"/>
  <c r="O93" i="7"/>
  <c r="R65" i="7"/>
  <c r="T101" i="7"/>
  <c r="S97" i="7"/>
  <c r="Q77" i="7"/>
  <c r="T73" i="7"/>
  <c r="Q97" i="7"/>
  <c r="S101" i="7"/>
  <c r="Q61" i="7"/>
  <c r="O22" i="7"/>
  <c r="O29" i="7"/>
  <c r="Q101" i="7"/>
  <c r="O49" i="7"/>
  <c r="Q41" i="7"/>
  <c r="P101" i="7"/>
  <c r="O73" i="7"/>
  <c r="S57" i="7"/>
  <c r="U81" i="7"/>
  <c r="S61" i="7"/>
  <c r="U29" i="7"/>
  <c r="U22" i="7"/>
  <c r="R49" i="7"/>
  <c r="Q73" i="7"/>
  <c r="U85" i="7"/>
  <c r="T37" i="7"/>
  <c r="R37" i="7"/>
  <c r="S41" i="7"/>
  <c r="S37" i="7"/>
  <c r="S53" i="7"/>
  <c r="P93" i="7"/>
  <c r="R89" i="7"/>
  <c r="O53" i="7"/>
  <c r="S45" i="7"/>
  <c r="O37" i="7"/>
  <c r="T49" i="7"/>
  <c r="P73" i="7"/>
  <c r="T77" i="7"/>
  <c r="R41" i="7"/>
  <c r="P85" i="7"/>
  <c r="R33" i="7"/>
  <c r="O101" i="7"/>
  <c r="S65" i="7"/>
  <c r="O97" i="7"/>
  <c r="U73" i="7"/>
  <c r="P49" i="7"/>
  <c r="O33" i="7"/>
  <c r="T61" i="7"/>
  <c r="U49" i="7"/>
  <c r="R61" i="7"/>
  <c r="P57" i="7"/>
  <c r="O81" i="7"/>
  <c r="P41" i="7"/>
  <c r="T57" i="7"/>
  <c r="Q49" i="7"/>
  <c r="U97" i="7"/>
  <c r="P61" i="7"/>
  <c r="R101" i="7"/>
  <c r="T69" i="7"/>
  <c r="S89" i="7"/>
  <c r="Q37" i="7"/>
  <c r="R97" i="7"/>
  <c r="Q93" i="7"/>
  <c r="O77" i="7"/>
  <c r="O89" i="7"/>
  <c r="P69" i="7"/>
  <c r="U41" i="7"/>
  <c r="P89" i="7"/>
  <c r="R29" i="7"/>
  <c r="R22" i="7"/>
  <c r="T45" i="7"/>
  <c r="U33" i="7"/>
  <c r="P33" i="7"/>
  <c r="U65" i="7"/>
  <c r="Q29" i="7"/>
  <c r="Q22" i="7"/>
  <c r="U69" i="7"/>
  <c r="U101" i="7"/>
  <c r="U37" i="7"/>
  <c r="Q89" i="7"/>
  <c r="O61" i="7"/>
  <c r="T65" i="7"/>
  <c r="Q85" i="7"/>
  <c r="Q33" i="7"/>
  <c r="R85" i="7"/>
  <c r="T53" i="7"/>
  <c r="U45" i="7"/>
  <c r="P37" i="7"/>
  <c r="U89" i="7"/>
  <c r="O45" i="7"/>
  <c r="S33" i="7"/>
  <c r="T81" i="7"/>
  <c r="R93" i="7"/>
  <c r="P65" i="7"/>
  <c r="R53" i="7"/>
  <c r="T22" i="7"/>
  <c r="T29" i="7"/>
  <c r="Q45" i="7"/>
  <c r="P45" i="7"/>
  <c r="R57" i="7"/>
  <c r="O41" i="7"/>
  <c r="R69" i="7"/>
  <c r="S22" i="7"/>
  <c r="S29" i="7"/>
  <c r="U61" i="7"/>
  <c r="O69" i="7"/>
  <c r="P97" i="7"/>
  <c r="P77" i="7"/>
  <c r="P22" i="7"/>
  <c r="P29" i="7"/>
  <c r="R81" i="7"/>
  <c r="T97" i="7"/>
  <c r="E93" i="19"/>
  <c r="E77" i="19"/>
  <c r="E61" i="19"/>
  <c r="E45" i="19"/>
  <c r="G101" i="19"/>
  <c r="G85" i="19"/>
  <c r="G69" i="19"/>
  <c r="G53" i="19"/>
  <c r="G37" i="19"/>
  <c r="I93" i="19"/>
  <c r="I77" i="19"/>
  <c r="I61" i="19"/>
  <c r="I45" i="19"/>
  <c r="K101" i="19"/>
  <c r="K85" i="19"/>
  <c r="K69" i="19"/>
  <c r="K53" i="19"/>
  <c r="K37" i="19"/>
  <c r="M93" i="19"/>
  <c r="M77" i="19"/>
  <c r="M61" i="19"/>
  <c r="M45" i="19"/>
  <c r="D101" i="19"/>
  <c r="D85" i="19"/>
  <c r="D69" i="19"/>
  <c r="D53" i="19"/>
  <c r="D37" i="19"/>
  <c r="F93" i="19"/>
  <c r="F77" i="19"/>
  <c r="F61" i="19"/>
  <c r="F45" i="19"/>
  <c r="H101" i="19"/>
  <c r="H85" i="19"/>
  <c r="H69" i="19"/>
  <c r="H53" i="19"/>
  <c r="H37" i="19"/>
  <c r="J93" i="19"/>
  <c r="J77" i="19"/>
  <c r="J61" i="19"/>
  <c r="J45" i="19"/>
  <c r="L101" i="19"/>
  <c r="L85" i="19"/>
  <c r="L69" i="19"/>
  <c r="L53" i="19"/>
  <c r="L37" i="19"/>
  <c r="N93" i="19"/>
  <c r="N77" i="19"/>
  <c r="N61" i="19"/>
  <c r="N45" i="19"/>
  <c r="E97" i="19"/>
  <c r="E81" i="19"/>
  <c r="E65" i="19"/>
  <c r="E49" i="19"/>
  <c r="E22" i="19"/>
  <c r="E23" i="19" s="1"/>
  <c r="E33" i="19"/>
  <c r="G97" i="19"/>
  <c r="G81" i="19"/>
  <c r="G65" i="19"/>
  <c r="G49" i="19"/>
  <c r="G22" i="19"/>
  <c r="G23" i="19" s="1"/>
  <c r="G33" i="19"/>
  <c r="I97" i="19"/>
  <c r="I81" i="19"/>
  <c r="I65" i="19"/>
  <c r="I49" i="19"/>
  <c r="I22" i="19"/>
  <c r="I23" i="19" s="1"/>
  <c r="I33" i="19"/>
  <c r="K97" i="19"/>
  <c r="K81" i="19"/>
  <c r="K65" i="19"/>
  <c r="K49" i="19"/>
  <c r="K22" i="19"/>
  <c r="K23" i="19" s="1"/>
  <c r="K33" i="19"/>
  <c r="M97" i="19"/>
  <c r="M81" i="19"/>
  <c r="M65" i="19"/>
  <c r="M49" i="19"/>
  <c r="M22" i="19"/>
  <c r="M23" i="19" s="1"/>
  <c r="M33" i="19"/>
  <c r="D97" i="19"/>
  <c r="D81" i="19"/>
  <c r="D65" i="19"/>
  <c r="D49" i="19"/>
  <c r="D22" i="19"/>
  <c r="D33" i="19"/>
  <c r="F97" i="19"/>
  <c r="F81" i="19"/>
  <c r="F65" i="19"/>
  <c r="F49" i="19"/>
  <c r="F22" i="19"/>
  <c r="F23" i="19" s="1"/>
  <c r="F33" i="19"/>
  <c r="H97" i="19"/>
  <c r="H81" i="19"/>
  <c r="H65" i="19"/>
  <c r="H49" i="19"/>
  <c r="H22" i="19"/>
  <c r="H23" i="19" s="1"/>
  <c r="H33" i="19"/>
  <c r="J97" i="19"/>
  <c r="J81" i="19"/>
  <c r="J65" i="19"/>
  <c r="J49" i="19"/>
  <c r="J22" i="19"/>
  <c r="J23" i="19" s="1"/>
  <c r="J33" i="19"/>
  <c r="L97" i="19"/>
  <c r="L81" i="19"/>
  <c r="L65" i="19"/>
  <c r="L49" i="19"/>
  <c r="L22" i="19"/>
  <c r="L23" i="19" s="1"/>
  <c r="L33" i="19"/>
  <c r="N97" i="19"/>
  <c r="N81" i="19"/>
  <c r="N65" i="19"/>
  <c r="N49" i="19"/>
  <c r="N22" i="19"/>
  <c r="N23" i="19" s="1"/>
  <c r="N33" i="19"/>
  <c r="E101" i="19"/>
  <c r="E85" i="19"/>
  <c r="E69" i="19"/>
  <c r="E53" i="19"/>
  <c r="E37" i="19"/>
  <c r="G93" i="19"/>
  <c r="G77" i="19"/>
  <c r="G61" i="19"/>
  <c r="G45" i="19"/>
  <c r="I101" i="19"/>
  <c r="I85" i="19"/>
  <c r="I69" i="19"/>
  <c r="I53" i="19"/>
  <c r="I37" i="19"/>
  <c r="K93" i="19"/>
  <c r="K77" i="19"/>
  <c r="K61" i="19"/>
  <c r="K45" i="19"/>
  <c r="M101" i="19"/>
  <c r="M85" i="19"/>
  <c r="M69" i="19"/>
  <c r="M53" i="19"/>
  <c r="M37" i="19"/>
  <c r="D93" i="19"/>
  <c r="D77" i="19"/>
  <c r="D61" i="19"/>
  <c r="D45" i="19"/>
  <c r="F101" i="19"/>
  <c r="F85" i="19"/>
  <c r="F69" i="19"/>
  <c r="F53" i="19"/>
  <c r="F37" i="19"/>
  <c r="H93" i="19"/>
  <c r="H77" i="19"/>
  <c r="H61" i="19"/>
  <c r="H45" i="19"/>
  <c r="J101" i="19"/>
  <c r="J85" i="19"/>
  <c r="J69" i="19"/>
  <c r="J53" i="19"/>
  <c r="J37" i="19"/>
  <c r="L93" i="19"/>
  <c r="L77" i="19"/>
  <c r="L61" i="19"/>
  <c r="L45" i="19"/>
  <c r="N101" i="19"/>
  <c r="N85" i="19"/>
  <c r="N69" i="19"/>
  <c r="N53" i="19"/>
  <c r="N37" i="19"/>
  <c r="E89" i="19"/>
  <c r="E73" i="19"/>
  <c r="E57" i="19"/>
  <c r="E41" i="19"/>
  <c r="G89" i="19"/>
  <c r="G73" i="19"/>
  <c r="G57" i="19"/>
  <c r="G41" i="19"/>
  <c r="I89" i="19"/>
  <c r="I73" i="19"/>
  <c r="I57" i="19"/>
  <c r="I41" i="19"/>
  <c r="K89" i="19"/>
  <c r="K73" i="19"/>
  <c r="K57" i="19"/>
  <c r="K41" i="19"/>
  <c r="M89" i="19"/>
  <c r="M73" i="19"/>
  <c r="M57" i="19"/>
  <c r="M41" i="19"/>
  <c r="D89" i="19"/>
  <c r="D73" i="19"/>
  <c r="D57" i="19"/>
  <c r="D41" i="19"/>
  <c r="F89" i="19"/>
  <c r="F73" i="19"/>
  <c r="F57" i="19"/>
  <c r="F41" i="19"/>
  <c r="H89" i="19"/>
  <c r="H73" i="19"/>
  <c r="H57" i="19"/>
  <c r="H41" i="19"/>
  <c r="J89" i="19"/>
  <c r="J73" i="19"/>
  <c r="J57" i="19"/>
  <c r="J41" i="19"/>
  <c r="L89" i="19"/>
  <c r="L73" i="19"/>
  <c r="L57" i="19"/>
  <c r="L41" i="19"/>
  <c r="N89" i="19"/>
  <c r="N73" i="19"/>
  <c r="N57" i="19"/>
  <c r="N41" i="19"/>
  <c r="V130" i="26"/>
  <c r="V104" i="26"/>
  <c r="V201" i="26"/>
  <c r="W7" i="26"/>
  <c r="V171" i="26"/>
  <c r="V221" i="26"/>
  <c r="V18" i="26"/>
  <c r="V85" i="26"/>
  <c r="V140" i="26"/>
  <c r="V148" i="26"/>
  <c r="V7" i="26"/>
  <c r="V44" i="26"/>
  <c r="V98" i="26"/>
  <c r="V154" i="26"/>
  <c r="V180" i="26"/>
  <c r="V188" i="26"/>
  <c r="V31" i="26"/>
  <c r="V113" i="26"/>
  <c r="V208" i="26"/>
  <c r="V160" i="26"/>
  <c r="V194" i="26"/>
  <c r="V123" i="26"/>
  <c r="D24" i="17" l="1"/>
  <c r="D19" i="17"/>
  <c r="X15" i="19"/>
  <c r="V228" i="20" s="1"/>
  <c r="I9" i="11"/>
  <c r="I12" i="11" s="1"/>
  <c r="L9" i="11"/>
  <c r="L12" i="11" s="1"/>
  <c r="D9" i="11"/>
  <c r="D12" i="11" s="1"/>
  <c r="E9" i="11"/>
  <c r="E12" i="11" s="1"/>
  <c r="J9" i="11"/>
  <c r="J12" i="11" s="1"/>
  <c r="G9" i="11"/>
  <c r="G12" i="11" s="1"/>
  <c r="M9" i="11"/>
  <c r="M12" i="11" s="1"/>
  <c r="F9" i="11"/>
  <c r="F12" i="11" s="1"/>
  <c r="N9" i="11"/>
  <c r="N12" i="11" s="1"/>
  <c r="H9" i="11"/>
  <c r="H12" i="11" s="1"/>
  <c r="J19" i="17"/>
  <c r="E18" i="17"/>
  <c r="F19" i="17"/>
  <c r="S19" i="17"/>
  <c r="X19" i="17"/>
  <c r="V18" i="17"/>
  <c r="U18" i="17"/>
  <c r="Q18" i="17"/>
  <c r="I17" i="17"/>
  <c r="I18" i="17" s="1"/>
  <c r="I22" i="17"/>
  <c r="I23" i="17" s="1"/>
  <c r="U228" i="20"/>
  <c r="T18" i="17"/>
  <c r="T19" i="17"/>
  <c r="S23" i="17"/>
  <c r="K23" i="17"/>
  <c r="E24" i="17"/>
  <c r="N24" i="17"/>
  <c r="P24" i="17"/>
  <c r="V24" i="17"/>
  <c r="M24" i="17"/>
  <c r="T24" i="17"/>
  <c r="F24" i="17"/>
  <c r="O24" i="17"/>
  <c r="G23" i="17"/>
  <c r="U159" i="24"/>
  <c r="U136" i="24"/>
  <c r="U176" i="24"/>
  <c r="U142" i="24"/>
  <c r="U168" i="24"/>
  <c r="I26" i="17"/>
  <c r="X62" i="24"/>
  <c r="U185" i="24"/>
  <c r="G24" i="17"/>
  <c r="V19" i="17"/>
  <c r="H22" i="17"/>
  <c r="H24" i="17" s="1"/>
  <c r="H17" i="17"/>
  <c r="H19" i="17" s="1"/>
  <c r="S18" i="17"/>
  <c r="P19" i="12"/>
  <c r="U148" i="24"/>
  <c r="V19" i="12"/>
  <c r="U205" i="24"/>
  <c r="U192" i="24"/>
  <c r="M19" i="17"/>
  <c r="O16" i="19"/>
  <c r="U152" i="20"/>
  <c r="U221" i="20"/>
  <c r="Q15" i="19"/>
  <c r="U171" i="20"/>
  <c r="U159" i="20"/>
  <c r="T16" i="19"/>
  <c r="U199" i="20"/>
  <c r="U207" i="20"/>
  <c r="U190" i="20"/>
  <c r="U181" i="20"/>
  <c r="W228" i="20"/>
  <c r="Q20" i="19"/>
  <c r="T15" i="19"/>
  <c r="F18" i="17"/>
  <c r="V18" i="12"/>
  <c r="O15" i="19"/>
  <c r="R18" i="17"/>
  <c r="M18" i="17"/>
  <c r="R23" i="12"/>
  <c r="Q19" i="17"/>
  <c r="L18" i="17"/>
  <c r="T23" i="17"/>
  <c r="U16" i="19"/>
  <c r="Q24" i="12"/>
  <c r="O23" i="17"/>
  <c r="W18" i="17"/>
  <c r="C23" i="17"/>
  <c r="O24" i="12"/>
  <c r="X18" i="17"/>
  <c r="Q16" i="19"/>
  <c r="N23" i="17"/>
  <c r="O19" i="17"/>
  <c r="U19" i="17"/>
  <c r="P20" i="19"/>
  <c r="R19" i="17"/>
  <c r="W19" i="17"/>
  <c r="N19" i="17"/>
  <c r="L19" i="17"/>
  <c r="F23" i="17"/>
  <c r="P23" i="17"/>
  <c r="V23" i="17"/>
  <c r="O20" i="19"/>
  <c r="N18" i="17"/>
  <c r="M23" i="17"/>
  <c r="O18" i="17"/>
  <c r="R20" i="19"/>
  <c r="S16" i="19"/>
  <c r="C19" i="17"/>
  <c r="V20" i="19"/>
  <c r="V21" i="19"/>
  <c r="K19" i="17"/>
  <c r="K18" i="17"/>
  <c r="V23" i="12"/>
  <c r="V24" i="12"/>
  <c r="R15" i="19"/>
  <c r="R16" i="19"/>
  <c r="P18" i="17"/>
  <c r="P19" i="17"/>
  <c r="S15" i="19"/>
  <c r="G18" i="17"/>
  <c r="G19" i="17"/>
  <c r="Y19" i="17"/>
  <c r="Y18" i="17"/>
  <c r="U15" i="19"/>
  <c r="W16" i="19"/>
  <c r="W15" i="19"/>
  <c r="R23" i="17"/>
  <c r="R24" i="17"/>
  <c r="V19" i="7"/>
  <c r="V23" i="7"/>
  <c r="P16" i="19"/>
  <c r="E23" i="17"/>
  <c r="V14" i="7"/>
  <c r="U222" i="23" s="1"/>
  <c r="P15" i="19"/>
  <c r="E19" i="17"/>
  <c r="T21" i="19"/>
  <c r="X20" i="19"/>
  <c r="X21" i="19"/>
  <c r="Y24" i="17"/>
  <c r="Y23" i="17"/>
  <c r="W20" i="19"/>
  <c r="W21" i="19"/>
  <c r="K24" i="17"/>
  <c r="S21" i="19"/>
  <c r="S24" i="17"/>
  <c r="U24" i="12"/>
  <c r="X24" i="17"/>
  <c r="N23" i="12"/>
  <c r="J18" i="17"/>
  <c r="W24" i="17"/>
  <c r="W23" i="17"/>
  <c r="U21" i="19"/>
  <c r="U20" i="19"/>
  <c r="Q23" i="17"/>
  <c r="Q24" i="17"/>
  <c r="L24" i="17"/>
  <c r="L23" i="17"/>
  <c r="U24" i="17"/>
  <c r="U23" i="17"/>
  <c r="P18" i="12"/>
  <c r="P14" i="7"/>
  <c r="U159" i="23" s="1"/>
  <c r="S24" i="12"/>
  <c r="S23" i="12"/>
  <c r="J23" i="17"/>
  <c r="J24" i="17"/>
  <c r="T23" i="12"/>
  <c r="T24" i="12"/>
  <c r="Q14" i="7"/>
  <c r="U171" i="23" s="1"/>
  <c r="O14" i="7"/>
  <c r="U152" i="23" s="1"/>
  <c r="O19" i="12"/>
  <c r="O18" i="12"/>
  <c r="U18" i="12"/>
  <c r="U19" i="12"/>
  <c r="T14" i="7"/>
  <c r="U200" i="23" s="1"/>
  <c r="R18" i="12"/>
  <c r="R19" i="12"/>
  <c r="N19" i="12"/>
  <c r="N18" i="12"/>
  <c r="P24" i="12"/>
  <c r="S19" i="12"/>
  <c r="S18" i="12"/>
  <c r="T18" i="12"/>
  <c r="T19" i="12"/>
  <c r="Q19" i="12"/>
  <c r="Q18" i="12"/>
  <c r="E14" i="19"/>
  <c r="R14" i="7"/>
  <c r="U181" i="23" s="1"/>
  <c r="S14" i="7"/>
  <c r="U190" i="23" s="1"/>
  <c r="U14" i="7"/>
  <c r="U208" i="23" s="1"/>
  <c r="P19" i="7"/>
  <c r="P23" i="7"/>
  <c r="S19" i="7"/>
  <c r="S23" i="7"/>
  <c r="T19" i="7"/>
  <c r="T23" i="7"/>
  <c r="Q19" i="7"/>
  <c r="Q23" i="7"/>
  <c r="R19" i="7"/>
  <c r="R23" i="7"/>
  <c r="U23" i="7"/>
  <c r="U19" i="7"/>
  <c r="O23" i="7"/>
  <c r="O19" i="7"/>
  <c r="M14" i="19"/>
  <c r="L14" i="19"/>
  <c r="J14" i="19"/>
  <c r="G14" i="19"/>
  <c r="D14" i="19"/>
  <c r="N19" i="19"/>
  <c r="N20" i="19" s="1"/>
  <c r="I14" i="19"/>
  <c r="N14" i="19"/>
  <c r="F14" i="19"/>
  <c r="F19" i="19"/>
  <c r="F21" i="19" s="1"/>
  <c r="J19" i="19"/>
  <c r="J20" i="19" s="1"/>
  <c r="D19" i="19"/>
  <c r="D20" i="19" s="1"/>
  <c r="M19" i="19"/>
  <c r="M20" i="19" s="1"/>
  <c r="K19" i="19"/>
  <c r="K20" i="19" s="1"/>
  <c r="I19" i="19"/>
  <c r="I20" i="19" s="1"/>
  <c r="G19" i="19"/>
  <c r="G21" i="19" s="1"/>
  <c r="H14" i="19"/>
  <c r="K14" i="19"/>
  <c r="L19" i="19"/>
  <c r="L21" i="19" s="1"/>
  <c r="H19" i="19"/>
  <c r="H21" i="19" s="1"/>
  <c r="D23" i="19"/>
  <c r="E19" i="19"/>
  <c r="I231" i="20"/>
  <c r="X208" i="26"/>
  <c r="X44" i="26"/>
  <c r="X113" i="26"/>
  <c r="F227" i="20"/>
  <c r="X188" i="26"/>
  <c r="X154" i="26"/>
  <c r="X85" i="26"/>
  <c r="X130" i="26"/>
  <c r="X31" i="26"/>
  <c r="L231" i="20"/>
  <c r="W194" i="26"/>
  <c r="F230" i="20"/>
  <c r="K231" i="20"/>
  <c r="W104" i="26"/>
  <c r="X194" i="26"/>
  <c r="J230" i="20"/>
  <c r="X98" i="26"/>
  <c r="W188" i="26"/>
  <c r="G195" i="26"/>
  <c r="G193" i="26"/>
  <c r="M196" i="26"/>
  <c r="M190" i="26"/>
  <c r="G189" i="26"/>
  <c r="E189" i="26"/>
  <c r="N187" i="26"/>
  <c r="N192" i="26" s="1"/>
  <c r="W44" i="26"/>
  <c r="W85" i="26"/>
  <c r="X60" i="26"/>
  <c r="N43" i="26"/>
  <c r="E46" i="26"/>
  <c r="W148" i="26"/>
  <c r="W123" i="26"/>
  <c r="J227" i="20"/>
  <c r="I230" i="20"/>
  <c r="M45" i="26"/>
  <c r="N46" i="26"/>
  <c r="M230" i="20"/>
  <c r="G230" i="20"/>
  <c r="M227" i="20"/>
  <c r="X171" i="26"/>
  <c r="G86" i="26"/>
  <c r="K84" i="26"/>
  <c r="W31" i="26"/>
  <c r="N230" i="20"/>
  <c r="W130" i="26"/>
  <c r="I43" i="26"/>
  <c r="L87" i="26"/>
  <c r="N227" i="20"/>
  <c r="I196" i="26"/>
  <c r="J86" i="26"/>
  <c r="M84" i="26"/>
  <c r="F231" i="20"/>
  <c r="M90" i="26"/>
  <c r="K227" i="20"/>
  <c r="K233" i="20" s="1"/>
  <c r="G45" i="26"/>
  <c r="J84" i="26"/>
  <c r="E87" i="26"/>
  <c r="K89" i="26"/>
  <c r="L30" i="26"/>
  <c r="N33" i="26"/>
  <c r="L33" i="26"/>
  <c r="I131" i="26"/>
  <c r="N131" i="26"/>
  <c r="G131" i="26"/>
  <c r="N54" i="26"/>
  <c r="N55" i="26"/>
  <c r="I57" i="26"/>
  <c r="I48" i="26"/>
  <c r="E195" i="26"/>
  <c r="E193" i="26"/>
  <c r="E196" i="26"/>
  <c r="M95" i="26"/>
  <c r="F190" i="26"/>
  <c r="I189" i="26"/>
  <c r="I190" i="26"/>
  <c r="J187" i="26"/>
  <c r="J191" i="26" s="1"/>
  <c r="J88" i="26"/>
  <c r="L35" i="26"/>
  <c r="G199" i="26"/>
  <c r="J192" i="26"/>
  <c r="X180" i="26"/>
  <c r="F46" i="26"/>
  <c r="V60" i="26"/>
  <c r="K43" i="26"/>
  <c r="X140" i="26"/>
  <c r="W201" i="26"/>
  <c r="I46" i="26"/>
  <c r="M233" i="20"/>
  <c r="W140" i="26"/>
  <c r="W208" i="26"/>
  <c r="E45" i="26"/>
  <c r="K209" i="26"/>
  <c r="J233" i="20"/>
  <c r="F210" i="26"/>
  <c r="E227" i="20"/>
  <c r="E232" i="20" s="1"/>
  <c r="F232" i="20"/>
  <c r="K51" i="26"/>
  <c r="K56" i="26"/>
  <c r="E43" i="26"/>
  <c r="E233" i="20"/>
  <c r="X201" i="26"/>
  <c r="K58" i="26"/>
  <c r="I200" i="26"/>
  <c r="I204" i="26" s="1"/>
  <c r="K139" i="26"/>
  <c r="K46" i="26"/>
  <c r="F233" i="20"/>
  <c r="G46" i="26"/>
  <c r="L142" i="26"/>
  <c r="G33" i="26"/>
  <c r="L202" i="26"/>
  <c r="J129" i="26"/>
  <c r="F132" i="26"/>
  <c r="H209" i="26"/>
  <c r="G30" i="26"/>
  <c r="J30" i="26"/>
  <c r="I56" i="26"/>
  <c r="N49" i="26"/>
  <c r="H45" i="26"/>
  <c r="F87" i="26"/>
  <c r="M232" i="20"/>
  <c r="E48" i="26"/>
  <c r="K93" i="26"/>
  <c r="M142" i="26"/>
  <c r="H141" i="26"/>
  <c r="H202" i="26"/>
  <c r="K202" i="26"/>
  <c r="I205" i="26"/>
  <c r="G32" i="26"/>
  <c r="L32" i="26"/>
  <c r="N30" i="26"/>
  <c r="K146" i="26"/>
  <c r="K132" i="26"/>
  <c r="N132" i="26"/>
  <c r="H129" i="26"/>
  <c r="H135" i="26" s="1"/>
  <c r="N51" i="26"/>
  <c r="N47" i="26"/>
  <c r="I49" i="26"/>
  <c r="I51" i="26"/>
  <c r="L193" i="26"/>
  <c r="F196" i="26"/>
  <c r="N233" i="20"/>
  <c r="M93" i="26"/>
  <c r="K190" i="26"/>
  <c r="K187" i="26"/>
  <c r="K192" i="26" s="1"/>
  <c r="H190" i="26"/>
  <c r="N189" i="26"/>
  <c r="G37" i="26"/>
  <c r="J89" i="26"/>
  <c r="J96" i="26"/>
  <c r="L42" i="26"/>
  <c r="N40" i="26"/>
  <c r="H138" i="26"/>
  <c r="L199" i="26"/>
  <c r="G198" i="26"/>
  <c r="M231" i="20"/>
  <c r="E207" i="26"/>
  <c r="W18" i="26"/>
  <c r="N231" i="20"/>
  <c r="I227" i="20"/>
  <c r="K45" i="26"/>
  <c r="I33" i="26"/>
  <c r="H193" i="26"/>
  <c r="H199" i="26" s="1"/>
  <c r="I142" i="26"/>
  <c r="L86" i="26"/>
  <c r="J87" i="26"/>
  <c r="K92" i="26"/>
  <c r="X7" i="26"/>
  <c r="W180" i="26"/>
  <c r="E215" i="26"/>
  <c r="J181" i="26"/>
  <c r="X160" i="26"/>
  <c r="K230" i="20"/>
  <c r="N179" i="26"/>
  <c r="F43" i="26"/>
  <c r="W113" i="26"/>
  <c r="K181" i="26"/>
  <c r="L230" i="20"/>
  <c r="G231" i="20"/>
  <c r="E47" i="26"/>
  <c r="H182" i="26"/>
  <c r="M43" i="26"/>
  <c r="L141" i="26"/>
  <c r="G209" i="26"/>
  <c r="H181" i="26"/>
  <c r="K53" i="26"/>
  <c r="J196" i="26"/>
  <c r="E56" i="26"/>
  <c r="G40" i="26"/>
  <c r="F142" i="26"/>
  <c r="J6" i="26"/>
  <c r="F84" i="26"/>
  <c r="E139" i="26"/>
  <c r="M56" i="26"/>
  <c r="E203" i="26"/>
  <c r="F33" i="26"/>
  <c r="N129" i="26"/>
  <c r="N48" i="26"/>
  <c r="G196" i="26"/>
  <c r="F195" i="26"/>
  <c r="M187" i="26"/>
  <c r="M189" i="26"/>
  <c r="J36" i="26"/>
  <c r="J21" i="26"/>
  <c r="J93" i="26"/>
  <c r="L39" i="26"/>
  <c r="N136" i="26"/>
  <c r="G197" i="26"/>
  <c r="G227" i="20"/>
  <c r="G233" i="20" s="1"/>
  <c r="K142" i="26"/>
  <c r="M132" i="26"/>
  <c r="M96" i="26"/>
  <c r="E145" i="26"/>
  <c r="M52" i="26"/>
  <c r="K141" i="26"/>
  <c r="I53" i="26"/>
  <c r="H86" i="26"/>
  <c r="K57" i="26"/>
  <c r="J131" i="26"/>
  <c r="E55" i="26"/>
  <c r="I54" i="26"/>
  <c r="K189" i="26"/>
  <c r="K54" i="26"/>
  <c r="K6" i="26"/>
  <c r="K95" i="26"/>
  <c r="H200" i="26"/>
  <c r="I52" i="26"/>
  <c r="K232" i="20"/>
  <c r="K21" i="26"/>
  <c r="E231" i="20"/>
  <c r="X221" i="26"/>
  <c r="E230" i="20"/>
  <c r="N45" i="26"/>
  <c r="J231" i="20"/>
  <c r="L227" i="20"/>
  <c r="L232" i="20" s="1"/>
  <c r="E54" i="26"/>
  <c r="E9" i="26"/>
  <c r="J9" i="26"/>
  <c r="G115" i="26"/>
  <c r="I139" i="26"/>
  <c r="M54" i="26"/>
  <c r="G203" i="26"/>
  <c r="I206" i="26"/>
  <c r="F32" i="26"/>
  <c r="K131" i="26"/>
  <c r="N52" i="26"/>
  <c r="L233" i="20"/>
  <c r="N196" i="26"/>
  <c r="J193" i="26"/>
  <c r="F187" i="26"/>
  <c r="J189" i="26"/>
  <c r="J39" i="26"/>
  <c r="J11" i="26"/>
  <c r="J92" i="26"/>
  <c r="F90" i="26"/>
  <c r="H205" i="26"/>
  <c r="L41" i="26"/>
  <c r="N133" i="26"/>
  <c r="E199" i="26"/>
  <c r="W74" i="26"/>
  <c r="L209" i="26"/>
  <c r="L46" i="26"/>
  <c r="M86" i="26"/>
  <c r="N202" i="26"/>
  <c r="H230" i="20"/>
  <c r="M207" i="26"/>
  <c r="E142" i="26"/>
  <c r="E33" i="26"/>
  <c r="M195" i="26"/>
  <c r="H189" i="26"/>
  <c r="K14" i="26"/>
  <c r="X148" i="26"/>
  <c r="I86" i="26"/>
  <c r="K210" i="26"/>
  <c r="I55" i="26"/>
  <c r="N139" i="26"/>
  <c r="H8" i="26"/>
  <c r="K50" i="26"/>
  <c r="L200" i="26"/>
  <c r="L205" i="26" s="1"/>
  <c r="K32" i="26"/>
  <c r="E129" i="26"/>
  <c r="N193" i="26"/>
  <c r="E190" i="26"/>
  <c r="E150" i="26"/>
  <c r="F89" i="26"/>
  <c r="L45" i="26"/>
  <c r="F115" i="26"/>
  <c r="W160" i="26"/>
  <c r="M57" i="26"/>
  <c r="G6" i="26"/>
  <c r="K48" i="26"/>
  <c r="I141" i="26"/>
  <c r="M33" i="26"/>
  <c r="J132" i="26"/>
  <c r="G36" i="26"/>
  <c r="G147" i="26"/>
  <c r="I143" i="26"/>
  <c r="N36" i="26"/>
  <c r="N198" i="26"/>
  <c r="M53" i="26"/>
  <c r="E141" i="26"/>
  <c r="H114" i="26"/>
  <c r="F161" i="26"/>
  <c r="E86" i="26"/>
  <c r="K159" i="26"/>
  <c r="E132" i="26"/>
  <c r="K196" i="26"/>
  <c r="M92" i="26"/>
  <c r="F150" i="26"/>
  <c r="I145" i="26"/>
  <c r="H133" i="26"/>
  <c r="W221" i="26"/>
  <c r="G181" i="26"/>
  <c r="M179" i="26"/>
  <c r="J43" i="26"/>
  <c r="W171" i="26"/>
  <c r="M87" i="26"/>
  <c r="H87" i="26"/>
  <c r="H227" i="20"/>
  <c r="J182" i="26"/>
  <c r="H231" i="20"/>
  <c r="J162" i="26"/>
  <c r="E30" i="26"/>
  <c r="I9" i="26"/>
  <c r="M8" i="26"/>
  <c r="M223" i="26"/>
  <c r="L115" i="26"/>
  <c r="H84" i="26"/>
  <c r="G142" i="26"/>
  <c r="J200" i="26"/>
  <c r="J205" i="26" s="1"/>
  <c r="J159" i="26"/>
  <c r="H161" i="26"/>
  <c r="K33" i="26"/>
  <c r="G129" i="26"/>
  <c r="N50" i="26"/>
  <c r="H232" i="20"/>
  <c r="H196" i="26"/>
  <c r="F193" i="26"/>
  <c r="J136" i="26"/>
  <c r="N143" i="26"/>
  <c r="L190" i="26"/>
  <c r="N190" i="26"/>
  <c r="J41" i="26"/>
  <c r="N149" i="26"/>
  <c r="M149" i="26"/>
  <c r="M215" i="26"/>
  <c r="J13" i="26"/>
  <c r="J95" i="26"/>
  <c r="F88" i="26"/>
  <c r="H93" i="26"/>
  <c r="J164" i="26"/>
  <c r="K163" i="26"/>
  <c r="L37" i="26"/>
  <c r="N134" i="26"/>
  <c r="E198" i="26"/>
  <c r="F45" i="26"/>
  <c r="L114" i="26"/>
  <c r="N195" i="26"/>
  <c r="E218" i="26"/>
  <c r="J210" i="26"/>
  <c r="K47" i="26"/>
  <c r="E202" i="26"/>
  <c r="I58" i="26"/>
  <c r="L187" i="26"/>
  <c r="M212" i="26"/>
  <c r="F92" i="26"/>
  <c r="J206" i="26"/>
  <c r="E138" i="26"/>
  <c r="K49" i="26"/>
  <c r="M220" i="26"/>
  <c r="E49" i="26"/>
  <c r="G162" i="26"/>
  <c r="L129" i="26"/>
  <c r="I187" i="26"/>
  <c r="M219" i="26"/>
  <c r="H89" i="26"/>
  <c r="E136" i="26"/>
  <c r="M172" i="26"/>
  <c r="E182" i="26"/>
  <c r="N84" i="26"/>
  <c r="K91" i="26"/>
  <c r="M161" i="26"/>
  <c r="H150" i="26"/>
  <c r="G15" i="26"/>
  <c r="N91" i="26"/>
  <c r="J204" i="26"/>
  <c r="E137" i="26"/>
  <c r="H115" i="26"/>
  <c r="K220" i="26"/>
  <c r="M115" i="26"/>
  <c r="M48" i="26"/>
  <c r="K30" i="26"/>
  <c r="G39" i="26"/>
  <c r="E41" i="26"/>
  <c r="E133" i="26"/>
  <c r="N191" i="26"/>
  <c r="X18" i="26"/>
  <c r="M182" i="26"/>
  <c r="W154" i="26"/>
  <c r="F53" i="26"/>
  <c r="N19" i="26"/>
  <c r="H207" i="26"/>
  <c r="M156" i="26"/>
  <c r="J155" i="26"/>
  <c r="M19" i="26"/>
  <c r="G19" i="26"/>
  <c r="H211" i="26"/>
  <c r="N172" i="26"/>
  <c r="J139" i="26"/>
  <c r="H195" i="26"/>
  <c r="L196" i="26"/>
  <c r="H203" i="26"/>
  <c r="E51" i="26"/>
  <c r="K87" i="26"/>
  <c r="K129" i="26"/>
  <c r="I8" i="26"/>
  <c r="N210" i="26"/>
  <c r="L19" i="26"/>
  <c r="J156" i="26"/>
  <c r="E84" i="26"/>
  <c r="F141" i="26"/>
  <c r="J203" i="26"/>
  <c r="E159" i="26"/>
  <c r="G161" i="26"/>
  <c r="J32" i="26"/>
  <c r="F129" i="26"/>
  <c r="N53" i="26"/>
  <c r="I193" i="26"/>
  <c r="K193" i="26"/>
  <c r="J135" i="26"/>
  <c r="N145" i="26"/>
  <c r="G187" i="26"/>
  <c r="H187" i="26"/>
  <c r="H191" i="26" s="1"/>
  <c r="J37" i="26"/>
  <c r="I149" i="26"/>
  <c r="E149" i="26"/>
  <c r="M217" i="26"/>
  <c r="K134" i="26"/>
  <c r="J10" i="26"/>
  <c r="J90" i="26"/>
  <c r="F96" i="26"/>
  <c r="H94" i="26"/>
  <c r="E88" i="26"/>
  <c r="J167" i="26"/>
  <c r="K168" i="26"/>
  <c r="L40" i="26"/>
  <c r="N138" i="26"/>
  <c r="I197" i="26"/>
  <c r="E197" i="26"/>
  <c r="K191" i="26"/>
  <c r="V74" i="26"/>
  <c r="F209" i="26"/>
  <c r="E210" i="26"/>
  <c r="L159" i="26"/>
  <c r="K94" i="26"/>
  <c r="M162" i="26"/>
  <c r="M210" i="26"/>
  <c r="E6" i="26"/>
  <c r="I84" i="26"/>
  <c r="M30" i="26"/>
  <c r="G132" i="26"/>
  <c r="H197" i="26"/>
  <c r="K149" i="26"/>
  <c r="N90" i="26"/>
  <c r="H96" i="26"/>
  <c r="N39" i="26"/>
  <c r="H137" i="26"/>
  <c r="X123" i="26"/>
  <c r="G43" i="26"/>
  <c r="E170" i="26"/>
  <c r="K182" i="26"/>
  <c r="F200" i="26"/>
  <c r="F56" i="26"/>
  <c r="J122" i="26"/>
  <c r="J127" i="26" s="1"/>
  <c r="J33" i="26"/>
  <c r="M91" i="26"/>
  <c r="H198" i="26"/>
  <c r="K10" i="26"/>
  <c r="N88" i="26"/>
  <c r="E143" i="26"/>
  <c r="N42" i="26"/>
  <c r="H136" i="26"/>
  <c r="X104" i="26"/>
  <c r="L124" i="26"/>
  <c r="W98" i="26"/>
  <c r="N86" i="26"/>
  <c r="J56" i="26"/>
  <c r="K203" i="26"/>
  <c r="M139" i="26"/>
  <c r="N184" i="26"/>
  <c r="J134" i="26"/>
  <c r="N125" i="26"/>
  <c r="L99" i="26"/>
  <c r="M200" i="26"/>
  <c r="I132" i="26"/>
  <c r="M193" i="26"/>
  <c r="M94" i="26"/>
  <c r="E37" i="26"/>
  <c r="K15" i="26"/>
  <c r="J126" i="26"/>
  <c r="H95" i="26"/>
  <c r="L206" i="26"/>
  <c r="K42" i="26"/>
  <c r="H134" i="26"/>
  <c r="H192" i="26"/>
  <c r="H173" i="26"/>
  <c r="K156" i="26"/>
  <c r="I19" i="26"/>
  <c r="E124" i="26"/>
  <c r="J100" i="26"/>
  <c r="L131" i="26"/>
  <c r="E187" i="26"/>
  <c r="G149" i="26"/>
  <c r="G10" i="26"/>
  <c r="J128" i="26"/>
  <c r="L204" i="26"/>
  <c r="N37" i="26"/>
  <c r="M197" i="26"/>
  <c r="I195" i="26"/>
  <c r="J195" i="26"/>
  <c r="L195" i="26"/>
  <c r="K195" i="26"/>
  <c r="F103" i="26"/>
  <c r="M107" i="26"/>
  <c r="L107" i="26"/>
  <c r="I103" i="26"/>
  <c r="E106" i="26"/>
  <c r="F189" i="26"/>
  <c r="L189" i="26"/>
  <c r="J190" i="26"/>
  <c r="G190" i="26"/>
  <c r="L43" i="26"/>
  <c r="H46" i="26"/>
  <c r="I45" i="26"/>
  <c r="J46" i="26"/>
  <c r="J45" i="26"/>
  <c r="H43" i="26"/>
  <c r="M46" i="26"/>
  <c r="L84" i="26"/>
  <c r="G84" i="26"/>
  <c r="G87" i="26"/>
  <c r="F86" i="26"/>
  <c r="K86" i="26"/>
  <c r="I87" i="26"/>
  <c r="N87" i="26"/>
  <c r="N56" i="26"/>
  <c r="N58" i="26"/>
  <c r="L149" i="26"/>
  <c r="J149" i="26"/>
  <c r="N150" i="26"/>
  <c r="H147" i="26"/>
  <c r="I150" i="26"/>
  <c r="K147" i="26"/>
  <c r="J150" i="26"/>
  <c r="L147" i="26"/>
  <c r="H125" i="26"/>
  <c r="L122" i="26"/>
  <c r="I124" i="26"/>
  <c r="N124" i="26"/>
  <c r="J124" i="26"/>
  <c r="M122" i="26"/>
  <c r="K125" i="26"/>
  <c r="E125" i="26"/>
  <c r="F124" i="26"/>
  <c r="E122" i="26"/>
  <c r="L125" i="26"/>
  <c r="M124" i="26"/>
  <c r="I122" i="26"/>
  <c r="K122" i="26"/>
  <c r="K90" i="26"/>
  <c r="K96" i="26"/>
  <c r="K88" i="26"/>
  <c r="M32" i="26"/>
  <c r="H33" i="26"/>
  <c r="I32" i="26"/>
  <c r="H30" i="26"/>
  <c r="H32" i="26"/>
  <c r="F30" i="26"/>
  <c r="E32" i="26"/>
  <c r="N32" i="26"/>
  <c r="F131" i="26"/>
  <c r="M129" i="26"/>
  <c r="E131" i="26"/>
  <c r="M131" i="26"/>
  <c r="H131" i="26"/>
  <c r="H132" i="26"/>
  <c r="L132" i="26"/>
  <c r="I129" i="26"/>
  <c r="I50" i="26"/>
  <c r="I47" i="26"/>
  <c r="M88" i="26"/>
  <c r="M89" i="26"/>
  <c r="J94" i="26"/>
  <c r="J91" i="26"/>
  <c r="L36" i="26"/>
  <c r="L38" i="26"/>
  <c r="K52" i="26"/>
  <c r="K55" i="26"/>
  <c r="J202" i="26"/>
  <c r="F203" i="26"/>
  <c r="E200" i="26"/>
  <c r="G202" i="26"/>
  <c r="L203" i="26"/>
  <c r="F202" i="26"/>
  <c r="M203" i="26"/>
  <c r="N203" i="26"/>
  <c r="I202" i="26"/>
  <c r="I203" i="26"/>
  <c r="K200" i="26"/>
  <c r="N200" i="26"/>
  <c r="G200" i="26"/>
  <c r="M202" i="26"/>
  <c r="N142" i="26"/>
  <c r="J141" i="26"/>
  <c r="F139" i="26"/>
  <c r="H142" i="26"/>
  <c r="H139" i="26"/>
  <c r="M141" i="26"/>
  <c r="J142" i="26"/>
  <c r="G141" i="26"/>
  <c r="G139" i="26"/>
  <c r="L139" i="26"/>
  <c r="N141" i="26"/>
  <c r="H210" i="26"/>
  <c r="I210" i="26"/>
  <c r="G210" i="26"/>
  <c r="I209" i="26"/>
  <c r="E209" i="26"/>
  <c r="J207" i="26"/>
  <c r="K207" i="26"/>
  <c r="G207" i="26"/>
  <c r="I207" i="26"/>
  <c r="J209" i="26"/>
  <c r="L210" i="26"/>
  <c r="F207" i="26"/>
  <c r="N207" i="26"/>
  <c r="L207" i="26"/>
  <c r="N209" i="26"/>
  <c r="M209" i="26"/>
  <c r="E52" i="26"/>
  <c r="E58" i="26"/>
  <c r="E50" i="26"/>
  <c r="E57" i="26"/>
  <c r="E53" i="26"/>
  <c r="K144" i="26"/>
  <c r="K145" i="26"/>
  <c r="J133" i="26"/>
  <c r="J138" i="26"/>
  <c r="J137" i="26"/>
  <c r="G35" i="26"/>
  <c r="G38" i="26"/>
  <c r="G41" i="26"/>
  <c r="G42" i="26"/>
  <c r="J42" i="26"/>
  <c r="J35" i="26"/>
  <c r="J38" i="26"/>
  <c r="J40" i="26"/>
  <c r="N41" i="26"/>
  <c r="N38" i="26"/>
  <c r="N35" i="26"/>
  <c r="L198" i="26"/>
  <c r="L197" i="26"/>
  <c r="E216" i="26"/>
  <c r="E213" i="26"/>
  <c r="E219" i="26"/>
  <c r="E217" i="26"/>
  <c r="E211" i="26"/>
  <c r="E212" i="26"/>
  <c r="L17" i="26"/>
  <c r="G17" i="26"/>
  <c r="K17" i="26"/>
  <c r="I20" i="26"/>
  <c r="H17" i="26"/>
  <c r="N20" i="26"/>
  <c r="G20" i="26"/>
  <c r="K20" i="26"/>
  <c r="E17" i="26"/>
  <c r="J17" i="26"/>
  <c r="E20" i="26"/>
  <c r="E19" i="26"/>
  <c r="L20" i="26"/>
  <c r="J20" i="26"/>
  <c r="F20" i="26"/>
  <c r="I233" i="20"/>
  <c r="N8" i="26"/>
  <c r="H6" i="26"/>
  <c r="F9" i="26"/>
  <c r="G8" i="26"/>
  <c r="I6" i="26"/>
  <c r="E8" i="26"/>
  <c r="M9" i="26"/>
  <c r="K9" i="26"/>
  <c r="H9" i="26"/>
  <c r="K8" i="26"/>
  <c r="M6" i="26"/>
  <c r="F8" i="26"/>
  <c r="N6" i="26"/>
  <c r="L9" i="26"/>
  <c r="G9" i="26"/>
  <c r="J8" i="26"/>
  <c r="L6" i="26"/>
  <c r="F6" i="26"/>
  <c r="N9" i="26"/>
  <c r="L8" i="26"/>
  <c r="K179" i="26"/>
  <c r="I182" i="26"/>
  <c r="H179" i="26"/>
  <c r="G179" i="26"/>
  <c r="J179" i="26"/>
  <c r="L182" i="26"/>
  <c r="G182" i="26"/>
  <c r="E181" i="26"/>
  <c r="I181" i="26"/>
  <c r="N182" i="26"/>
  <c r="L181" i="26"/>
  <c r="I179" i="26"/>
  <c r="L179" i="26"/>
  <c r="E179" i="26"/>
  <c r="F181" i="26"/>
  <c r="N181" i="26"/>
  <c r="F179" i="26"/>
  <c r="F182" i="26"/>
  <c r="M181" i="26"/>
  <c r="N183" i="26"/>
  <c r="N186" i="26"/>
  <c r="F55" i="26"/>
  <c r="F51" i="26"/>
  <c r="F57" i="26"/>
  <c r="F48" i="26"/>
  <c r="F49" i="26"/>
  <c r="F52" i="26"/>
  <c r="F58" i="26"/>
  <c r="F47" i="26"/>
  <c r="F54" i="26"/>
  <c r="F50" i="26"/>
  <c r="I114" i="26"/>
  <c r="I115" i="26"/>
  <c r="K115" i="26"/>
  <c r="F114" i="26"/>
  <c r="N112" i="26"/>
  <c r="M114" i="26"/>
  <c r="L112" i="26"/>
  <c r="I112" i="26"/>
  <c r="K114" i="26"/>
  <c r="G114" i="26"/>
  <c r="E112" i="26"/>
  <c r="J112" i="26"/>
  <c r="G112" i="26"/>
  <c r="H112" i="26"/>
  <c r="E114" i="26"/>
  <c r="F112" i="26"/>
  <c r="E115" i="26"/>
  <c r="J115" i="26"/>
  <c r="M112" i="26"/>
  <c r="K112" i="26"/>
  <c r="J114" i="26"/>
  <c r="N115" i="26"/>
  <c r="N114" i="26"/>
  <c r="M47" i="26"/>
  <c r="M50" i="26"/>
  <c r="M49" i="26"/>
  <c r="M51" i="26"/>
  <c r="M58" i="26"/>
  <c r="M55" i="26"/>
  <c r="J16" i="26"/>
  <c r="J12" i="26"/>
  <c r="J15" i="26"/>
  <c r="J14" i="26"/>
  <c r="F95" i="26"/>
  <c r="F94" i="26"/>
  <c r="F93" i="26"/>
  <c r="F91" i="26"/>
  <c r="E146" i="26"/>
  <c r="E144" i="26"/>
  <c r="N135" i="26"/>
  <c r="N137" i="26"/>
  <c r="M191" i="26"/>
  <c r="M192" i="26"/>
  <c r="K16" i="26"/>
  <c r="K13" i="26"/>
  <c r="K12" i="26"/>
  <c r="K11" i="26"/>
  <c r="H206" i="26"/>
  <c r="H204" i="26"/>
  <c r="I144" i="26"/>
  <c r="I146" i="26"/>
  <c r="J197" i="26"/>
  <c r="J198" i="26"/>
  <c r="J199" i="26"/>
  <c r="F191" i="26"/>
  <c r="F192" i="26"/>
  <c r="M213" i="26"/>
  <c r="M218" i="26"/>
  <c r="M211" i="26"/>
  <c r="M214" i="26"/>
  <c r="M216" i="26"/>
  <c r="K150" i="26"/>
  <c r="H149" i="26"/>
  <c r="E147" i="26"/>
  <c r="F147" i="26"/>
  <c r="M150" i="26"/>
  <c r="F149" i="26"/>
  <c r="G150" i="26"/>
  <c r="L150" i="26"/>
  <c r="M147" i="26"/>
  <c r="J147" i="26"/>
  <c r="N147" i="26"/>
  <c r="I147" i="26"/>
  <c r="N146" i="26"/>
  <c r="N144" i="26"/>
  <c r="E135" i="26"/>
  <c r="E134" i="26"/>
  <c r="N197" i="26"/>
  <c r="N199" i="26"/>
  <c r="K161" i="26"/>
  <c r="M159" i="26"/>
  <c r="F162" i="26"/>
  <c r="H159" i="26"/>
  <c r="I159" i="26"/>
  <c r="L162" i="26"/>
  <c r="N159" i="26"/>
  <c r="G159" i="26"/>
  <c r="E161" i="26"/>
  <c r="E162" i="26"/>
  <c r="J161" i="26"/>
  <c r="L161" i="26"/>
  <c r="I161" i="26"/>
  <c r="K162" i="26"/>
  <c r="F159" i="26"/>
  <c r="N162" i="26"/>
  <c r="H162" i="26"/>
  <c r="N161" i="26"/>
  <c r="I162" i="26"/>
  <c r="G13" i="26"/>
  <c r="G21" i="26"/>
  <c r="G11" i="26"/>
  <c r="G12" i="26"/>
  <c r="G14" i="26"/>
  <c r="G16" i="26"/>
  <c r="G152" i="26"/>
  <c r="G151" i="26"/>
  <c r="K169" i="26"/>
  <c r="K167" i="26"/>
  <c r="K166" i="26"/>
  <c r="K164" i="26"/>
  <c r="K165" i="26"/>
  <c r="M222" i="26"/>
  <c r="E220" i="26"/>
  <c r="J223" i="26"/>
  <c r="G223" i="26"/>
  <c r="I220" i="26"/>
  <c r="F222" i="26"/>
  <c r="K222" i="26"/>
  <c r="N222" i="26"/>
  <c r="K223" i="26"/>
  <c r="E223" i="26"/>
  <c r="J222" i="26"/>
  <c r="I223" i="26"/>
  <c r="H220" i="26"/>
  <c r="H222" i="26"/>
  <c r="G222" i="26"/>
  <c r="J220" i="26"/>
  <c r="L220" i="26"/>
  <c r="L223" i="26"/>
  <c r="L222" i="26"/>
  <c r="E222" i="26"/>
  <c r="N223" i="26"/>
  <c r="F223" i="26"/>
  <c r="F220" i="26"/>
  <c r="H223" i="26"/>
  <c r="N220" i="26"/>
  <c r="I222" i="26"/>
  <c r="G220" i="26"/>
  <c r="M184" i="26"/>
  <c r="M186" i="26"/>
  <c r="M185" i="26"/>
  <c r="J47" i="26"/>
  <c r="J57" i="26"/>
  <c r="J52" i="26"/>
  <c r="J55" i="26"/>
  <c r="J54" i="26"/>
  <c r="J58" i="26"/>
  <c r="J53" i="26"/>
  <c r="J50" i="26"/>
  <c r="J51" i="26"/>
  <c r="J49" i="26"/>
  <c r="J48" i="26"/>
  <c r="L172" i="26"/>
  <c r="I172" i="26"/>
  <c r="G173" i="26"/>
  <c r="N170" i="26"/>
  <c r="J172" i="26"/>
  <c r="K170" i="26"/>
  <c r="F173" i="26"/>
  <c r="E172" i="26"/>
  <c r="F170" i="26"/>
  <c r="J170" i="26"/>
  <c r="K173" i="26"/>
  <c r="M173" i="26"/>
  <c r="I170" i="26"/>
  <c r="G172" i="26"/>
  <c r="I173" i="26"/>
  <c r="F172" i="26"/>
  <c r="H170" i="26"/>
  <c r="N173" i="26"/>
  <c r="K172" i="26"/>
  <c r="M170" i="26"/>
  <c r="J173" i="26"/>
  <c r="L173" i="26"/>
  <c r="G170" i="26"/>
  <c r="H172" i="26"/>
  <c r="L170" i="26"/>
  <c r="E173" i="26"/>
  <c r="E42" i="26"/>
  <c r="E35" i="26"/>
  <c r="E39" i="26"/>
  <c r="E36" i="26"/>
  <c r="E40" i="26"/>
  <c r="E38" i="26"/>
  <c r="H91" i="26"/>
  <c r="H88" i="26"/>
  <c r="H90" i="26"/>
  <c r="H92" i="26"/>
  <c r="J163" i="26"/>
  <c r="J168" i="26"/>
  <c r="J165" i="26"/>
  <c r="J169" i="26"/>
  <c r="J166" i="26"/>
  <c r="G133" i="26"/>
  <c r="G134" i="26"/>
  <c r="G136" i="26"/>
  <c r="G138" i="26"/>
  <c r="G137" i="26"/>
  <c r="G135" i="26"/>
  <c r="F199" i="26"/>
  <c r="F198" i="26"/>
  <c r="F197" i="26"/>
  <c r="L191" i="26"/>
  <c r="L192" i="26"/>
  <c r="M224" i="26"/>
  <c r="L134" i="26"/>
  <c r="L136" i="26"/>
  <c r="L137" i="26"/>
  <c r="L138" i="26"/>
  <c r="L133" i="26"/>
  <c r="L135" i="26"/>
  <c r="I192" i="26"/>
  <c r="I191" i="26"/>
  <c r="N93" i="26"/>
  <c r="N89" i="26"/>
  <c r="N96" i="26"/>
  <c r="N94" i="26"/>
  <c r="N92" i="26"/>
  <c r="N95" i="26"/>
  <c r="K224" i="26"/>
  <c r="K225" i="26"/>
  <c r="K38" i="26"/>
  <c r="K41" i="26"/>
  <c r="K39" i="26"/>
  <c r="K35" i="26"/>
  <c r="K36" i="26"/>
  <c r="K40" i="26"/>
  <c r="K37" i="26"/>
  <c r="H19" i="26"/>
  <c r="I17" i="26"/>
  <c r="M20" i="26"/>
  <c r="N17" i="26"/>
  <c r="H20" i="26"/>
  <c r="M17" i="26"/>
  <c r="J19" i="26"/>
  <c r="F19" i="26"/>
  <c r="K19" i="26"/>
  <c r="F17" i="26"/>
  <c r="E153" i="26"/>
  <c r="G153" i="26"/>
  <c r="M155" i="26"/>
  <c r="K155" i="26"/>
  <c r="M153" i="26"/>
  <c r="K153" i="26"/>
  <c r="H155" i="26"/>
  <c r="H153" i="26"/>
  <c r="N153" i="26"/>
  <c r="L153" i="26"/>
  <c r="G155" i="26"/>
  <c r="N155" i="26"/>
  <c r="J153" i="26"/>
  <c r="F156" i="26"/>
  <c r="H156" i="26"/>
  <c r="N156" i="26"/>
  <c r="E155" i="26"/>
  <c r="L156" i="26"/>
  <c r="I156" i="26"/>
  <c r="I155" i="26"/>
  <c r="G156" i="26"/>
  <c r="L155" i="26"/>
  <c r="F155" i="26"/>
  <c r="E156" i="26"/>
  <c r="F153" i="26"/>
  <c r="I153" i="26"/>
  <c r="H213" i="26"/>
  <c r="H215" i="26"/>
  <c r="H212" i="26"/>
  <c r="H218" i="26"/>
  <c r="H216" i="26"/>
  <c r="H214" i="26"/>
  <c r="H219" i="26"/>
  <c r="H217" i="26"/>
  <c r="J144" i="26"/>
  <c r="J143" i="26"/>
  <c r="J145" i="26"/>
  <c r="J146" i="26"/>
  <c r="K138" i="26"/>
  <c r="K137" i="26"/>
  <c r="K133" i="26"/>
  <c r="K136" i="26"/>
  <c r="K135" i="26"/>
  <c r="E89" i="26"/>
  <c r="E93" i="26"/>
  <c r="E90" i="26"/>
  <c r="E92" i="26"/>
  <c r="E96" i="26"/>
  <c r="E91" i="26"/>
  <c r="E95" i="26"/>
  <c r="E94" i="26"/>
  <c r="E169" i="26"/>
  <c r="E166" i="26"/>
  <c r="E168" i="26"/>
  <c r="E167" i="26"/>
  <c r="E164" i="26"/>
  <c r="E165" i="26"/>
  <c r="E163" i="26"/>
  <c r="F135" i="26"/>
  <c r="F137" i="26"/>
  <c r="F133" i="26"/>
  <c r="F136" i="26"/>
  <c r="F138" i="26"/>
  <c r="F134" i="26"/>
  <c r="I199" i="26"/>
  <c r="I198" i="26"/>
  <c r="K199" i="26"/>
  <c r="K198" i="26"/>
  <c r="K197" i="26"/>
  <c r="G192" i="26"/>
  <c r="G191" i="26"/>
  <c r="L169" i="26"/>
  <c r="L165" i="26"/>
  <c r="L168" i="26"/>
  <c r="L166" i="26"/>
  <c r="L167" i="26"/>
  <c r="L163" i="26"/>
  <c r="L164" i="26"/>
  <c r="E10" i="26"/>
  <c r="E12" i="26"/>
  <c r="E15" i="26"/>
  <c r="E13" i="26"/>
  <c r="E16" i="26"/>
  <c r="E11" i="26"/>
  <c r="E21" i="26"/>
  <c r="E14" i="26"/>
  <c r="I91" i="26"/>
  <c r="I93" i="26"/>
  <c r="I94" i="26"/>
  <c r="I96" i="26"/>
  <c r="I95" i="26"/>
  <c r="I90" i="26"/>
  <c r="I89" i="26"/>
  <c r="I88" i="26"/>
  <c r="I92" i="26"/>
  <c r="M37" i="26"/>
  <c r="M41" i="26"/>
  <c r="M42" i="26"/>
  <c r="M40" i="26"/>
  <c r="M38" i="26"/>
  <c r="M35" i="26"/>
  <c r="M39" i="26"/>
  <c r="M36" i="26"/>
  <c r="K124" i="26"/>
  <c r="I125" i="26"/>
  <c r="J125" i="26"/>
  <c r="H122" i="26"/>
  <c r="F125" i="26"/>
  <c r="N122" i="26"/>
  <c r="G122" i="26"/>
  <c r="G125" i="26"/>
  <c r="H124" i="26"/>
  <c r="F122" i="26"/>
  <c r="G124" i="26"/>
  <c r="M125" i="26"/>
  <c r="G54" i="26"/>
  <c r="G51" i="26"/>
  <c r="G57" i="26"/>
  <c r="G48" i="26"/>
  <c r="G53" i="26"/>
  <c r="G52" i="26"/>
  <c r="G47" i="26"/>
  <c r="G56" i="26"/>
  <c r="G58" i="26"/>
  <c r="G55" i="26"/>
  <c r="G50" i="26"/>
  <c r="G49" i="26"/>
  <c r="E176" i="26"/>
  <c r="E174" i="26"/>
  <c r="E178" i="26"/>
  <c r="E177" i="26"/>
  <c r="E175" i="26"/>
  <c r="F206" i="26"/>
  <c r="F205" i="26"/>
  <c r="F204" i="26"/>
  <c r="H107" i="26"/>
  <c r="J107" i="26"/>
  <c r="F107" i="26"/>
  <c r="I107" i="26"/>
  <c r="K107" i="26"/>
  <c r="K103" i="26"/>
  <c r="N107" i="26"/>
  <c r="K106" i="26"/>
  <c r="L106" i="26"/>
  <c r="H103" i="26"/>
  <c r="N106" i="26"/>
  <c r="J106" i="26"/>
  <c r="M103" i="26"/>
  <c r="E107" i="26"/>
  <c r="L103" i="26"/>
  <c r="I106" i="26"/>
  <c r="G106" i="26"/>
  <c r="E103" i="26"/>
  <c r="G103" i="26"/>
  <c r="G107" i="26"/>
  <c r="M106" i="26"/>
  <c r="J103" i="26"/>
  <c r="F106" i="26"/>
  <c r="H106" i="26"/>
  <c r="N103" i="26"/>
  <c r="I97" i="26"/>
  <c r="F97" i="26"/>
  <c r="E99" i="26"/>
  <c r="H100" i="26"/>
  <c r="H99" i="26"/>
  <c r="F99" i="26"/>
  <c r="J97" i="26"/>
  <c r="M97" i="26"/>
  <c r="G99" i="26"/>
  <c r="J99" i="26"/>
  <c r="F100" i="26"/>
  <c r="I100" i="26"/>
  <c r="G97" i="26"/>
  <c r="N100" i="26"/>
  <c r="N99" i="26"/>
  <c r="I99" i="26"/>
  <c r="K99" i="26"/>
  <c r="G100" i="26"/>
  <c r="K97" i="26"/>
  <c r="L100" i="26"/>
  <c r="M99" i="26"/>
  <c r="N97" i="26"/>
  <c r="E97" i="26"/>
  <c r="E100" i="26"/>
  <c r="M100" i="26"/>
  <c r="H97" i="26"/>
  <c r="K100" i="26"/>
  <c r="L97" i="26"/>
  <c r="L101" i="26" s="1"/>
  <c r="M145" i="26"/>
  <c r="M144" i="26"/>
  <c r="M143" i="26"/>
  <c r="M206" i="26"/>
  <c r="M204" i="26"/>
  <c r="M205" i="26"/>
  <c r="M199" i="26"/>
  <c r="M198" i="26"/>
  <c r="E191" i="26"/>
  <c r="E192" i="26"/>
  <c r="F108" i="26"/>
  <c r="F110" i="26"/>
  <c r="F109" i="26"/>
  <c r="F111" i="26"/>
  <c r="I108" i="26"/>
  <c r="I109" i="26"/>
  <c r="I111" i="26"/>
  <c r="L54" i="26"/>
  <c r="L56" i="26"/>
  <c r="L55" i="26"/>
  <c r="L57" i="26"/>
  <c r="L52" i="26"/>
  <c r="L48" i="26"/>
  <c r="L49" i="26"/>
  <c r="L53" i="26"/>
  <c r="L58" i="26"/>
  <c r="L47" i="26"/>
  <c r="L50" i="26"/>
  <c r="L51" i="26"/>
  <c r="H55" i="26"/>
  <c r="H54" i="26"/>
  <c r="H53" i="26"/>
  <c r="H50" i="26"/>
  <c r="H58" i="26"/>
  <c r="H51" i="26"/>
  <c r="H57" i="26"/>
  <c r="H49" i="26"/>
  <c r="H56" i="26"/>
  <c r="H47" i="26"/>
  <c r="H52" i="26"/>
  <c r="H48" i="26"/>
  <c r="L91" i="26"/>
  <c r="L94" i="26"/>
  <c r="L90" i="26"/>
  <c r="L89" i="26"/>
  <c r="L93" i="26"/>
  <c r="L96" i="26"/>
  <c r="L92" i="26"/>
  <c r="L95" i="26"/>
  <c r="L88" i="26"/>
  <c r="G95" i="26"/>
  <c r="G93" i="26"/>
  <c r="G94" i="26"/>
  <c r="G88" i="26"/>
  <c r="G92" i="26"/>
  <c r="G90" i="26"/>
  <c r="G96" i="26"/>
  <c r="G89" i="26"/>
  <c r="G91" i="26"/>
  <c r="H151" i="26"/>
  <c r="H152" i="26"/>
  <c r="K151" i="26"/>
  <c r="K152" i="26"/>
  <c r="L152" i="26"/>
  <c r="L151" i="26"/>
  <c r="L127" i="26"/>
  <c r="L126" i="26"/>
  <c r="L128" i="26"/>
  <c r="M126" i="26"/>
  <c r="M128" i="26"/>
  <c r="M127" i="26"/>
  <c r="E128" i="26"/>
  <c r="E127" i="26"/>
  <c r="E126" i="26"/>
  <c r="I127" i="26"/>
  <c r="I126" i="26"/>
  <c r="K127" i="26"/>
  <c r="K128" i="26"/>
  <c r="H35" i="26"/>
  <c r="H42" i="26"/>
  <c r="H40" i="26"/>
  <c r="H38" i="26"/>
  <c r="H37" i="26"/>
  <c r="H39" i="26"/>
  <c r="H36" i="26"/>
  <c r="H41" i="26"/>
  <c r="F38" i="26"/>
  <c r="F40" i="26"/>
  <c r="F36" i="26"/>
  <c r="F39" i="26"/>
  <c r="F41" i="26"/>
  <c r="F37" i="26"/>
  <c r="F35" i="26"/>
  <c r="F42" i="26"/>
  <c r="M138" i="26"/>
  <c r="M135" i="26"/>
  <c r="M137" i="26"/>
  <c r="M133" i="26"/>
  <c r="M136" i="26"/>
  <c r="M134" i="26"/>
  <c r="I135" i="26"/>
  <c r="I133" i="26"/>
  <c r="I134" i="26"/>
  <c r="I136" i="26"/>
  <c r="I137" i="26"/>
  <c r="I138" i="26"/>
  <c r="E206" i="26"/>
  <c r="E204" i="26"/>
  <c r="E205" i="26"/>
  <c r="K205" i="26"/>
  <c r="K204" i="26"/>
  <c r="K206" i="26"/>
  <c r="N206" i="26"/>
  <c r="N204" i="26"/>
  <c r="N205" i="26"/>
  <c r="G206" i="26"/>
  <c r="G204" i="26"/>
  <c r="G205" i="26"/>
  <c r="F145" i="26"/>
  <c r="F146" i="26"/>
  <c r="F144" i="26"/>
  <c r="F143" i="26"/>
  <c r="H144" i="26"/>
  <c r="H143" i="26"/>
  <c r="H146" i="26"/>
  <c r="H145" i="26"/>
  <c r="G145" i="26"/>
  <c r="G144" i="26"/>
  <c r="G143" i="26"/>
  <c r="L145" i="26"/>
  <c r="L143" i="26"/>
  <c r="L144" i="26"/>
  <c r="L146" i="26"/>
  <c r="J217" i="26"/>
  <c r="J215" i="26"/>
  <c r="J211" i="26"/>
  <c r="J219" i="26"/>
  <c r="J216" i="26"/>
  <c r="J218" i="26"/>
  <c r="J214" i="26"/>
  <c r="J213" i="26"/>
  <c r="K212" i="26"/>
  <c r="K215" i="26"/>
  <c r="K219" i="26"/>
  <c r="K218" i="26"/>
  <c r="K216" i="26"/>
  <c r="K217" i="26"/>
  <c r="K211" i="26"/>
  <c r="K214" i="26"/>
  <c r="K213" i="26"/>
  <c r="G218" i="26"/>
  <c r="G217" i="26"/>
  <c r="G213" i="26"/>
  <c r="G215" i="26"/>
  <c r="G214" i="26"/>
  <c r="G211" i="26"/>
  <c r="G216" i="26"/>
  <c r="G219" i="26"/>
  <c r="G212" i="26"/>
  <c r="I219" i="26"/>
  <c r="I216" i="26"/>
  <c r="I215" i="26"/>
  <c r="I212" i="26"/>
  <c r="I218" i="26"/>
  <c r="I213" i="26"/>
  <c r="I214" i="26"/>
  <c r="I211" i="26"/>
  <c r="I217" i="26"/>
  <c r="F215" i="26"/>
  <c r="F219" i="26"/>
  <c r="F212" i="26"/>
  <c r="F217" i="26"/>
  <c r="F211" i="26"/>
  <c r="F216" i="26"/>
  <c r="F213" i="26"/>
  <c r="F218" i="26"/>
  <c r="F214" i="26"/>
  <c r="N212" i="26"/>
  <c r="N217" i="26"/>
  <c r="N218" i="26"/>
  <c r="N216" i="26"/>
  <c r="N215" i="26"/>
  <c r="N213" i="26"/>
  <c r="N219" i="26"/>
  <c r="N211" i="26"/>
  <c r="N214" i="26"/>
  <c r="L213" i="26"/>
  <c r="L216" i="26"/>
  <c r="L214" i="26"/>
  <c r="L212" i="26"/>
  <c r="L211" i="26"/>
  <c r="L219" i="26"/>
  <c r="L218" i="26"/>
  <c r="L217" i="26"/>
  <c r="L215" i="26"/>
  <c r="L24" i="26"/>
  <c r="L22" i="26"/>
  <c r="L28" i="26"/>
  <c r="L27" i="26"/>
  <c r="L29" i="26"/>
  <c r="L23" i="26"/>
  <c r="L25" i="26"/>
  <c r="L26" i="26"/>
  <c r="L34" i="26"/>
  <c r="G34" i="26"/>
  <c r="G26" i="26"/>
  <c r="G25" i="26"/>
  <c r="G23" i="26"/>
  <c r="G24" i="26"/>
  <c r="G22" i="26"/>
  <c r="G29" i="26"/>
  <c r="G27" i="26"/>
  <c r="G28" i="26"/>
  <c r="K34" i="26"/>
  <c r="K26" i="26"/>
  <c r="K28" i="26"/>
  <c r="K24" i="26"/>
  <c r="K29" i="26"/>
  <c r="K25" i="26"/>
  <c r="K23" i="26"/>
  <c r="K22" i="26"/>
  <c r="K27" i="26"/>
  <c r="H22" i="26"/>
  <c r="H25" i="26"/>
  <c r="H27" i="26"/>
  <c r="H23" i="26"/>
  <c r="H29" i="26"/>
  <c r="H28" i="26"/>
  <c r="H26" i="26"/>
  <c r="H34" i="26"/>
  <c r="H24" i="26"/>
  <c r="E26" i="26"/>
  <c r="E34" i="26"/>
  <c r="E27" i="26"/>
  <c r="E25" i="26"/>
  <c r="E28" i="26"/>
  <c r="E29" i="26"/>
  <c r="E24" i="26"/>
  <c r="E22" i="26"/>
  <c r="E23" i="26"/>
  <c r="J25" i="26"/>
  <c r="J26" i="26"/>
  <c r="J28" i="26"/>
  <c r="J34" i="26"/>
  <c r="J29" i="26"/>
  <c r="J24" i="26"/>
  <c r="J22" i="26"/>
  <c r="J27" i="26"/>
  <c r="J23" i="26"/>
  <c r="H21" i="26"/>
  <c r="H12" i="26"/>
  <c r="H13" i="26"/>
  <c r="H15" i="26"/>
  <c r="H10" i="26"/>
  <c r="H11" i="26"/>
  <c r="H14" i="26"/>
  <c r="H16" i="26"/>
  <c r="I12" i="26"/>
  <c r="I16" i="26"/>
  <c r="I15" i="26"/>
  <c r="I13" i="26"/>
  <c r="I11" i="26"/>
  <c r="I10" i="26"/>
  <c r="I21" i="26"/>
  <c r="I14" i="26"/>
  <c r="M10" i="26"/>
  <c r="M11" i="26"/>
  <c r="M13" i="26"/>
  <c r="M16" i="26"/>
  <c r="M14" i="26"/>
  <c r="M12" i="26"/>
  <c r="M21" i="26"/>
  <c r="M15" i="26"/>
  <c r="N15" i="26"/>
  <c r="N10" i="26"/>
  <c r="N14" i="26"/>
  <c r="N11" i="26"/>
  <c r="N16" i="26"/>
  <c r="N12" i="26"/>
  <c r="N21" i="26"/>
  <c r="N13" i="26"/>
  <c r="L14" i="26"/>
  <c r="L15" i="26"/>
  <c r="L13" i="26"/>
  <c r="L16" i="26"/>
  <c r="L12" i="26"/>
  <c r="L10" i="26"/>
  <c r="L11" i="26"/>
  <c r="L21" i="26"/>
  <c r="F14" i="26"/>
  <c r="F16" i="26"/>
  <c r="F13" i="26"/>
  <c r="F15" i="26"/>
  <c r="F11" i="26"/>
  <c r="F21" i="26"/>
  <c r="F10" i="26"/>
  <c r="F12" i="26"/>
  <c r="K185" i="26"/>
  <c r="K183" i="26"/>
  <c r="K184" i="26"/>
  <c r="K186" i="26"/>
  <c r="H183" i="26"/>
  <c r="H184" i="26"/>
  <c r="H186" i="26"/>
  <c r="G184" i="26"/>
  <c r="G185" i="26"/>
  <c r="G186" i="26"/>
  <c r="G183" i="26"/>
  <c r="J184" i="26"/>
  <c r="J183" i="26"/>
  <c r="J186" i="26"/>
  <c r="J185" i="26"/>
  <c r="I183" i="26"/>
  <c r="I184" i="26"/>
  <c r="I186" i="26"/>
  <c r="L184" i="26"/>
  <c r="L186" i="26"/>
  <c r="L185" i="26"/>
  <c r="L183" i="26"/>
  <c r="E184" i="26"/>
  <c r="E185" i="26"/>
  <c r="E186" i="26"/>
  <c r="E183" i="26"/>
  <c r="F183" i="26"/>
  <c r="F184" i="26"/>
  <c r="F186" i="26"/>
  <c r="N116" i="26"/>
  <c r="N120" i="26"/>
  <c r="N119" i="26"/>
  <c r="N121" i="26"/>
  <c r="N118" i="26"/>
  <c r="N117" i="26"/>
  <c r="L116" i="26"/>
  <c r="L117" i="26"/>
  <c r="L118" i="26"/>
  <c r="L120" i="26"/>
  <c r="L119" i="26"/>
  <c r="L121" i="26"/>
  <c r="I119" i="26"/>
  <c r="I121" i="26"/>
  <c r="I118" i="26"/>
  <c r="I116" i="26"/>
  <c r="I117" i="26"/>
  <c r="I120" i="26"/>
  <c r="E117" i="26"/>
  <c r="E120" i="26"/>
  <c r="E118" i="26"/>
  <c r="E116" i="26"/>
  <c r="E119" i="26"/>
  <c r="E121" i="26"/>
  <c r="J117" i="26"/>
  <c r="J120" i="26"/>
  <c r="J121" i="26"/>
  <c r="J116" i="26"/>
  <c r="J118" i="26"/>
  <c r="G117" i="26"/>
  <c r="G118" i="26"/>
  <c r="G116" i="26"/>
  <c r="G121" i="26"/>
  <c r="G119" i="26"/>
  <c r="G120" i="26"/>
  <c r="H116" i="26"/>
  <c r="H120" i="26"/>
  <c r="H119" i="26"/>
  <c r="H117" i="26"/>
  <c r="H121" i="26"/>
  <c r="H118" i="26"/>
  <c r="F116" i="26"/>
  <c r="F117" i="26"/>
  <c r="F120" i="26"/>
  <c r="F121" i="26"/>
  <c r="F118" i="26"/>
  <c r="F119" i="26"/>
  <c r="M120" i="26"/>
  <c r="M117" i="26"/>
  <c r="M121" i="26"/>
  <c r="M118" i="26"/>
  <c r="M119" i="26"/>
  <c r="M116" i="26"/>
  <c r="K121" i="26"/>
  <c r="K120" i="26"/>
  <c r="K119" i="26"/>
  <c r="K117" i="26"/>
  <c r="K116" i="26"/>
  <c r="K118" i="26"/>
  <c r="E152" i="26"/>
  <c r="E151" i="26"/>
  <c r="F151" i="26"/>
  <c r="F152" i="26"/>
  <c r="M151" i="26"/>
  <c r="M152" i="26"/>
  <c r="J152" i="26"/>
  <c r="J151" i="26"/>
  <c r="N152" i="26"/>
  <c r="N151" i="26"/>
  <c r="I152" i="26"/>
  <c r="I151" i="26"/>
  <c r="M163" i="26"/>
  <c r="M165" i="26"/>
  <c r="M167" i="26"/>
  <c r="M166" i="26"/>
  <c r="M164" i="26"/>
  <c r="M168" i="26"/>
  <c r="M169" i="26"/>
  <c r="H163" i="26"/>
  <c r="H167" i="26"/>
  <c r="H168" i="26"/>
  <c r="H166" i="26"/>
  <c r="H169" i="26"/>
  <c r="H165" i="26"/>
  <c r="H164" i="26"/>
  <c r="I166" i="26"/>
  <c r="I167" i="26"/>
  <c r="I164" i="26"/>
  <c r="I163" i="26"/>
  <c r="I165" i="26"/>
  <c r="I168" i="26"/>
  <c r="I169" i="26"/>
  <c r="N169" i="26"/>
  <c r="N165" i="26"/>
  <c r="N168" i="26"/>
  <c r="N166" i="26"/>
  <c r="N167" i="26"/>
  <c r="N163" i="26"/>
  <c r="N164" i="26"/>
  <c r="G169" i="26"/>
  <c r="G168" i="26"/>
  <c r="G166" i="26"/>
  <c r="G167" i="26"/>
  <c r="G163" i="26"/>
  <c r="G164" i="26"/>
  <c r="G165" i="26"/>
  <c r="F169" i="26"/>
  <c r="F163" i="26"/>
  <c r="F168" i="26"/>
  <c r="F164" i="26"/>
  <c r="F166" i="26"/>
  <c r="F167" i="26"/>
  <c r="F165" i="26"/>
  <c r="E225" i="26"/>
  <c r="E224" i="26"/>
  <c r="I225" i="26"/>
  <c r="I224" i="26"/>
  <c r="H224" i="26"/>
  <c r="J225" i="26"/>
  <c r="L225" i="26"/>
  <c r="F224" i="26"/>
  <c r="F225" i="26"/>
  <c r="N224" i="26"/>
  <c r="G224" i="26"/>
  <c r="G225" i="26"/>
  <c r="N175" i="26"/>
  <c r="N176" i="26"/>
  <c r="N178" i="26"/>
  <c r="N177" i="26"/>
  <c r="N174" i="26"/>
  <c r="K174" i="26"/>
  <c r="K176" i="26"/>
  <c r="K177" i="26"/>
  <c r="K178" i="26"/>
  <c r="K175" i="26"/>
  <c r="F175" i="26"/>
  <c r="F174" i="26"/>
  <c r="F178" i="26"/>
  <c r="F176" i="26"/>
  <c r="F177" i="26"/>
  <c r="J176" i="26"/>
  <c r="J178" i="26"/>
  <c r="J175" i="26"/>
  <c r="J177" i="26"/>
  <c r="J174" i="26"/>
  <c r="I175" i="26"/>
  <c r="I176" i="26"/>
  <c r="I178" i="26"/>
  <c r="I174" i="26"/>
  <c r="I177" i="26"/>
  <c r="H174" i="26"/>
  <c r="H177" i="26"/>
  <c r="H175" i="26"/>
  <c r="H176" i="26"/>
  <c r="H178" i="26"/>
  <c r="M178" i="26"/>
  <c r="M177" i="26"/>
  <c r="M174" i="26"/>
  <c r="M176" i="26"/>
  <c r="M175" i="26"/>
  <c r="G175" i="26"/>
  <c r="G178" i="26"/>
  <c r="G177" i="26"/>
  <c r="G174" i="26"/>
  <c r="G176" i="26"/>
  <c r="L176" i="26"/>
  <c r="L177" i="26"/>
  <c r="L174" i="26"/>
  <c r="L178" i="26"/>
  <c r="L175" i="26"/>
  <c r="I34" i="26"/>
  <c r="I22" i="26"/>
  <c r="I26" i="26"/>
  <c r="I24" i="26"/>
  <c r="I28" i="26"/>
  <c r="I27" i="26"/>
  <c r="I29" i="26"/>
  <c r="I25" i="26"/>
  <c r="I23" i="26"/>
  <c r="N26" i="26"/>
  <c r="N23" i="26"/>
  <c r="N29" i="26"/>
  <c r="N24" i="26"/>
  <c r="N34" i="26"/>
  <c r="N22" i="26"/>
  <c r="N27" i="26"/>
  <c r="N28" i="26"/>
  <c r="N25" i="26"/>
  <c r="M23" i="26"/>
  <c r="M26" i="26"/>
  <c r="M27" i="26"/>
  <c r="M34" i="26"/>
  <c r="M29" i="26"/>
  <c r="M22" i="26"/>
  <c r="M25" i="26"/>
  <c r="M28" i="26"/>
  <c r="M24" i="26"/>
  <c r="F22" i="26"/>
  <c r="F23" i="26"/>
  <c r="F27" i="26"/>
  <c r="F26" i="26"/>
  <c r="F28" i="26"/>
  <c r="F34" i="26"/>
  <c r="F25" i="26"/>
  <c r="F29" i="26"/>
  <c r="F24" i="26"/>
  <c r="E158" i="26"/>
  <c r="E157" i="26"/>
  <c r="G157" i="26"/>
  <c r="M157" i="26"/>
  <c r="M158" i="26"/>
  <c r="K158" i="26"/>
  <c r="K157" i="26"/>
  <c r="H158" i="26"/>
  <c r="H157" i="26"/>
  <c r="N157" i="26"/>
  <c r="N158" i="26"/>
  <c r="L157" i="26"/>
  <c r="L158" i="26"/>
  <c r="J158" i="26"/>
  <c r="J157" i="26"/>
  <c r="F157" i="26"/>
  <c r="F158" i="26"/>
  <c r="I157" i="26"/>
  <c r="H128" i="26"/>
  <c r="H127" i="26"/>
  <c r="H126" i="26"/>
  <c r="N127" i="26"/>
  <c r="N126" i="26"/>
  <c r="G126" i="26"/>
  <c r="G128" i="26"/>
  <c r="F128" i="26"/>
  <c r="F126" i="26"/>
  <c r="F127" i="26"/>
  <c r="K111" i="26"/>
  <c r="K108" i="26"/>
  <c r="K110" i="26"/>
  <c r="H109" i="26"/>
  <c r="H110" i="26"/>
  <c r="H108" i="26"/>
  <c r="M111" i="26"/>
  <c r="M108" i="26"/>
  <c r="M109" i="26"/>
  <c r="L109" i="26"/>
  <c r="L111" i="26"/>
  <c r="L110" i="26"/>
  <c r="E110" i="26"/>
  <c r="E108" i="26"/>
  <c r="E109" i="26"/>
  <c r="E111" i="26"/>
  <c r="G108" i="26"/>
  <c r="G109" i="26"/>
  <c r="G110" i="26"/>
  <c r="G111" i="26"/>
  <c r="J108" i="26"/>
  <c r="J110" i="26"/>
  <c r="J111" i="26"/>
  <c r="J109" i="26"/>
  <c r="N108" i="26"/>
  <c r="N111" i="26"/>
  <c r="N110" i="26"/>
  <c r="N109" i="26"/>
  <c r="I102" i="26"/>
  <c r="I101" i="26"/>
  <c r="F101" i="26"/>
  <c r="J101" i="26"/>
  <c r="J102" i="26"/>
  <c r="M102" i="26"/>
  <c r="M101" i="26"/>
  <c r="G102" i="26"/>
  <c r="G101" i="26"/>
  <c r="K101" i="26"/>
  <c r="N101" i="26"/>
  <c r="N102" i="26"/>
  <c r="E101" i="26"/>
  <c r="E102" i="26"/>
  <c r="H101" i="26"/>
  <c r="I24" i="17" l="1"/>
  <c r="H18" i="17"/>
  <c r="I19" i="17"/>
  <c r="H23" i="17"/>
  <c r="U106" i="20"/>
  <c r="W221" i="20"/>
  <c r="U117" i="20"/>
  <c r="U125" i="20"/>
  <c r="V207" i="20"/>
  <c r="W207" i="20"/>
  <c r="V152" i="20"/>
  <c r="U90" i="20"/>
  <c r="U136" i="20"/>
  <c r="W159" i="20"/>
  <c r="W181" i="20"/>
  <c r="W152" i="20"/>
  <c r="V181" i="20"/>
  <c r="I15" i="19"/>
  <c r="U97" i="20"/>
  <c r="V199" i="20"/>
  <c r="U7" i="20"/>
  <c r="V190" i="20"/>
  <c r="U49" i="20"/>
  <c r="V221" i="20"/>
  <c r="U64" i="20"/>
  <c r="U145" i="20"/>
  <c r="V159" i="20"/>
  <c r="W190" i="20"/>
  <c r="W171" i="20"/>
  <c r="W199" i="20"/>
  <c r="V171" i="20"/>
  <c r="U76" i="20"/>
  <c r="E16" i="19"/>
  <c r="V20" i="7"/>
  <c r="V21" i="7"/>
  <c r="V16" i="7"/>
  <c r="W222" i="23" s="1"/>
  <c r="V15" i="7"/>
  <c r="V222" i="23" s="1"/>
  <c r="R15" i="7"/>
  <c r="V181" i="23" s="1"/>
  <c r="O15" i="7"/>
  <c r="V152" i="23" s="1"/>
  <c r="P15" i="7"/>
  <c r="V159" i="23" s="1"/>
  <c r="O16" i="7"/>
  <c r="W152" i="23" s="1"/>
  <c r="R16" i="7"/>
  <c r="W181" i="23" s="1"/>
  <c r="P16" i="7"/>
  <c r="W159" i="23" s="1"/>
  <c r="Q16" i="7"/>
  <c r="W171" i="23" s="1"/>
  <c r="Q15" i="7"/>
  <c r="V171" i="23" s="1"/>
  <c r="E15" i="19"/>
  <c r="L16" i="19"/>
  <c r="J15" i="19"/>
  <c r="L15" i="19"/>
  <c r="U15" i="7"/>
  <c r="V208" i="23" s="1"/>
  <c r="U16" i="7"/>
  <c r="W208" i="23" s="1"/>
  <c r="S16" i="7"/>
  <c r="W190" i="23" s="1"/>
  <c r="S15" i="7"/>
  <c r="V190" i="23" s="1"/>
  <c r="J16" i="19"/>
  <c r="T15" i="7"/>
  <c r="V200" i="23" s="1"/>
  <c r="T16" i="7"/>
  <c r="W200" i="23" s="1"/>
  <c r="O20" i="7"/>
  <c r="O21" i="7"/>
  <c r="U21" i="7"/>
  <c r="U20" i="7"/>
  <c r="R20" i="7"/>
  <c r="R21" i="7"/>
  <c r="Q20" i="7"/>
  <c r="Q21" i="7"/>
  <c r="T21" i="7"/>
  <c r="T20" i="7"/>
  <c r="S20" i="7"/>
  <c r="S21" i="7"/>
  <c r="P20" i="7"/>
  <c r="P21" i="7"/>
  <c r="M16" i="19"/>
  <c r="M15" i="19"/>
  <c r="F16" i="19"/>
  <c r="N21" i="19"/>
  <c r="G16" i="19"/>
  <c r="D15" i="19"/>
  <c r="D16" i="19"/>
  <c r="G15" i="19"/>
  <c r="N16" i="19"/>
  <c r="I16" i="19"/>
  <c r="F15" i="19"/>
  <c r="F20" i="19"/>
  <c r="L20" i="19"/>
  <c r="J21" i="19"/>
  <c r="N15" i="19"/>
  <c r="H20" i="19"/>
  <c r="G20" i="19"/>
  <c r="I21" i="19"/>
  <c r="K21" i="19"/>
  <c r="D21" i="19"/>
  <c r="M21" i="19"/>
  <c r="E21" i="19"/>
  <c r="E20" i="19"/>
  <c r="K15" i="19"/>
  <c r="K16" i="19"/>
  <c r="H15" i="19"/>
  <c r="H16" i="19"/>
  <c r="D20" i="12"/>
  <c r="J20" i="12"/>
  <c r="H20" i="12"/>
  <c r="E20" i="12"/>
  <c r="I20" i="12"/>
  <c r="K20" i="12"/>
  <c r="G20" i="12"/>
  <c r="M20" i="12"/>
  <c r="L20" i="12"/>
  <c r="J17" i="7"/>
  <c r="X106" i="23" s="1"/>
  <c r="F17" i="7"/>
  <c r="X64" i="23" s="1"/>
  <c r="H102" i="26"/>
  <c r="N128" i="26"/>
  <c r="F185" i="26"/>
  <c r="M183" i="26"/>
  <c r="G146" i="26"/>
  <c r="I198" i="23"/>
  <c r="L151" i="20"/>
  <c r="E173" i="23"/>
  <c r="F151" i="23"/>
  <c r="J173" i="20"/>
  <c r="I162" i="20"/>
  <c r="J130" i="26"/>
  <c r="J192" i="23"/>
  <c r="L180" i="23"/>
  <c r="F160" i="26"/>
  <c r="L201" i="26"/>
  <c r="K180" i="26"/>
  <c r="G192" i="23"/>
  <c r="H161" i="23"/>
  <c r="F156" i="23"/>
  <c r="K225" i="23"/>
  <c r="N209" i="20"/>
  <c r="K193" i="20"/>
  <c r="N224" i="23"/>
  <c r="F183" i="20"/>
  <c r="F193" i="23"/>
  <c r="N104" i="26"/>
  <c r="X74" i="26"/>
  <c r="J221" i="23"/>
  <c r="L185" i="23"/>
  <c r="M154" i="20"/>
  <c r="H209" i="20"/>
  <c r="N193" i="20"/>
  <c r="L225" i="23"/>
  <c r="M183" i="20"/>
  <c r="F220" i="20"/>
  <c r="L31" i="26"/>
  <c r="M180" i="20"/>
  <c r="M188" i="26"/>
  <c r="G192" i="20"/>
  <c r="E155" i="23"/>
  <c r="H211" i="23"/>
  <c r="L189" i="23"/>
  <c r="M76" i="26"/>
  <c r="J226" i="23"/>
  <c r="J206" i="20"/>
  <c r="H161" i="20"/>
  <c r="M123" i="26"/>
  <c r="N162" i="20"/>
  <c r="L161" i="23"/>
  <c r="J174" i="23"/>
  <c r="L208" i="26"/>
  <c r="M201" i="26"/>
  <c r="G160" i="26"/>
  <c r="K188" i="26"/>
  <c r="N180" i="26"/>
  <c r="H174" i="20"/>
  <c r="N189" i="23"/>
  <c r="G193" i="23"/>
  <c r="L180" i="20"/>
  <c r="G171" i="26"/>
  <c r="E189" i="20"/>
  <c r="F224" i="23"/>
  <c r="F223" i="20"/>
  <c r="J216" i="20"/>
  <c r="G210" i="20"/>
  <c r="J148" i="26"/>
  <c r="K73" i="26"/>
  <c r="L192" i="23"/>
  <c r="L113" i="26"/>
  <c r="I220" i="20"/>
  <c r="I223" i="20"/>
  <c r="K170" i="20"/>
  <c r="J189" i="20"/>
  <c r="J75" i="26"/>
  <c r="I192" i="20"/>
  <c r="K174" i="23"/>
  <c r="H201" i="20"/>
  <c r="I201" i="20"/>
  <c r="J199" i="23"/>
  <c r="I203" i="23"/>
  <c r="I180" i="20"/>
  <c r="J218" i="20"/>
  <c r="I170" i="20"/>
  <c r="G75" i="26"/>
  <c r="E192" i="20"/>
  <c r="N158" i="23"/>
  <c r="H208" i="26"/>
  <c r="M174" i="20"/>
  <c r="N224" i="20"/>
  <c r="I161" i="20"/>
  <c r="F44" i="26"/>
  <c r="I189" i="23"/>
  <c r="I173" i="20"/>
  <c r="F174" i="20"/>
  <c r="M154" i="23"/>
  <c r="G155" i="20"/>
  <c r="M193" i="20"/>
  <c r="K44" i="26"/>
  <c r="I158" i="23"/>
  <c r="I171" i="26"/>
  <c r="J211" i="20"/>
  <c r="N163" i="23"/>
  <c r="I165" i="23"/>
  <c r="L108" i="26"/>
  <c r="E214" i="26"/>
  <c r="F180" i="23"/>
  <c r="K221" i="26"/>
  <c r="G220" i="20"/>
  <c r="M221" i="26"/>
  <c r="E104" i="26"/>
  <c r="G154" i="23"/>
  <c r="L155" i="23"/>
  <c r="G188" i="26"/>
  <c r="J221" i="26"/>
  <c r="J198" i="20"/>
  <c r="J205" i="20" s="1"/>
  <c r="H194" i="26"/>
  <c r="N161" i="20"/>
  <c r="J155" i="23"/>
  <c r="M225" i="23"/>
  <c r="G7" i="26"/>
  <c r="L130" i="26"/>
  <c r="N57" i="26"/>
  <c r="J210" i="23"/>
  <c r="N174" i="20"/>
  <c r="L173" i="23"/>
  <c r="F211" i="23"/>
  <c r="G173" i="20"/>
  <c r="I209" i="20"/>
  <c r="N183" i="20"/>
  <c r="K201" i="26"/>
  <c r="L104" i="26"/>
  <c r="J184" i="23"/>
  <c r="J170" i="20"/>
  <c r="H104" i="26"/>
  <c r="E173" i="20"/>
  <c r="N184" i="23"/>
  <c r="J158" i="20"/>
  <c r="J169" i="20" s="1"/>
  <c r="K203" i="23"/>
  <c r="K102" i="26"/>
  <c r="I158" i="26"/>
  <c r="I185" i="26"/>
  <c r="N185" i="26"/>
  <c r="H7" i="26"/>
  <c r="M202" i="23"/>
  <c r="E180" i="26"/>
  <c r="E210" i="23"/>
  <c r="L158" i="23"/>
  <c r="L169" i="23" s="1"/>
  <c r="G158" i="23"/>
  <c r="G167" i="23" s="1"/>
  <c r="K154" i="20"/>
  <c r="L161" i="20"/>
  <c r="F104" i="26"/>
  <c r="M85" i="26"/>
  <c r="G225" i="20"/>
  <c r="L162" i="23"/>
  <c r="J224" i="20"/>
  <c r="N201" i="26"/>
  <c r="J220" i="20"/>
  <c r="I225" i="23"/>
  <c r="F180" i="20"/>
  <c r="N154" i="26"/>
  <c r="K224" i="20"/>
  <c r="E183" i="23"/>
  <c r="L174" i="20"/>
  <c r="H180" i="20"/>
  <c r="N198" i="23"/>
  <c r="K183" i="23"/>
  <c r="K75" i="26"/>
  <c r="K85" i="26"/>
  <c r="N98" i="26"/>
  <c r="E18" i="26"/>
  <c r="L220" i="20"/>
  <c r="F194" i="26"/>
  <c r="K228" i="20"/>
  <c r="F170" i="20"/>
  <c r="G194" i="26"/>
  <c r="M221" i="23"/>
  <c r="I174" i="20"/>
  <c r="E220" i="20"/>
  <c r="J155" i="20"/>
  <c r="M210" i="23"/>
  <c r="H192" i="20"/>
  <c r="J183" i="23"/>
  <c r="G221" i="26"/>
  <c r="H198" i="23"/>
  <c r="I161" i="23"/>
  <c r="M180" i="23"/>
  <c r="F188" i="20"/>
  <c r="N7" i="26"/>
  <c r="F154" i="23"/>
  <c r="M173" i="23"/>
  <c r="N207" i="23"/>
  <c r="I104" i="26"/>
  <c r="L18" i="26"/>
  <c r="J201" i="20"/>
  <c r="G193" i="20"/>
  <c r="N155" i="23"/>
  <c r="H192" i="23"/>
  <c r="M188" i="20"/>
  <c r="E174" i="23"/>
  <c r="L211" i="23"/>
  <c r="G170" i="23"/>
  <c r="N214" i="23"/>
  <c r="I207" i="23"/>
  <c r="N161" i="23"/>
  <c r="F203" i="23"/>
  <c r="E209" i="20"/>
  <c r="E193" i="23"/>
  <c r="F140" i="26"/>
  <c r="K201" i="20"/>
  <c r="L186" i="23"/>
  <c r="H206" i="20"/>
  <c r="H214" i="20" s="1"/>
  <c r="N154" i="23"/>
  <c r="K161" i="20"/>
  <c r="M203" i="23"/>
  <c r="F155" i="23"/>
  <c r="H155" i="23"/>
  <c r="F193" i="20"/>
  <c r="L202" i="23"/>
  <c r="N212" i="23"/>
  <c r="E31" i="26"/>
  <c r="L210" i="23"/>
  <c r="I211" i="23"/>
  <c r="H189" i="20"/>
  <c r="I215" i="23"/>
  <c r="L221" i="23"/>
  <c r="H228" i="20"/>
  <c r="J98" i="26"/>
  <c r="I151" i="20"/>
  <c r="F186" i="23"/>
  <c r="I155" i="20"/>
  <c r="J161" i="20"/>
  <c r="F176" i="20"/>
  <c r="F157" i="23"/>
  <c r="F18" i="26"/>
  <c r="K98" i="26"/>
  <c r="I202" i="23"/>
  <c r="L184" i="23"/>
  <c r="K207" i="23"/>
  <c r="L225" i="20"/>
  <c r="L171" i="26"/>
  <c r="K173" i="23"/>
  <c r="N188" i="26"/>
  <c r="J217" i="20"/>
  <c r="G176" i="23"/>
  <c r="I214" i="23"/>
  <c r="H216" i="20"/>
  <c r="J167" i="20"/>
  <c r="N169" i="23"/>
  <c r="K213" i="23"/>
  <c r="I169" i="23"/>
  <c r="N225" i="26"/>
  <c r="I224" i="23"/>
  <c r="G223" i="20"/>
  <c r="L170" i="23"/>
  <c r="I98" i="26"/>
  <c r="I206" i="20"/>
  <c r="K161" i="23"/>
  <c r="E203" i="23"/>
  <c r="K180" i="20"/>
  <c r="J123" i="26"/>
  <c r="G202" i="20"/>
  <c r="L140" i="26"/>
  <c r="L194" i="26"/>
  <c r="E223" i="20"/>
  <c r="F184" i="23"/>
  <c r="F199" i="23"/>
  <c r="K148" i="26"/>
  <c r="L7" i="26"/>
  <c r="M226" i="23"/>
  <c r="K206" i="20"/>
  <c r="M171" i="26"/>
  <c r="M7" i="26"/>
  <c r="N180" i="23"/>
  <c r="N187" i="23" s="1"/>
  <c r="I154" i="20"/>
  <c r="I174" i="23"/>
  <c r="F226" i="20"/>
  <c r="H213" i="20"/>
  <c r="L154" i="23"/>
  <c r="L184" i="20"/>
  <c r="F102" i="26"/>
  <c r="G158" i="26"/>
  <c r="H185" i="26"/>
  <c r="I232" i="20"/>
  <c r="K143" i="26"/>
  <c r="L221" i="26"/>
  <c r="E228" i="20"/>
  <c r="L98" i="26"/>
  <c r="K158" i="20"/>
  <c r="K165" i="20" s="1"/>
  <c r="E224" i="23"/>
  <c r="E113" i="26"/>
  <c r="G85" i="26"/>
  <c r="L228" i="20"/>
  <c r="M184" i="20"/>
  <c r="K223" i="20"/>
  <c r="N162" i="23"/>
  <c r="I180" i="26"/>
  <c r="H158" i="23"/>
  <c r="J183" i="20"/>
  <c r="I162" i="23"/>
  <c r="M104" i="26"/>
  <c r="H193" i="20"/>
  <c r="J151" i="23"/>
  <c r="J156" i="23" s="1"/>
  <c r="N228" i="20"/>
  <c r="L198" i="20"/>
  <c r="J208" i="26"/>
  <c r="J85" i="26"/>
  <c r="E224" i="20"/>
  <c r="N198" i="20"/>
  <c r="G209" i="20"/>
  <c r="K189" i="20"/>
  <c r="I217" i="20"/>
  <c r="L151" i="23"/>
  <c r="G210" i="23"/>
  <c r="E7" i="26"/>
  <c r="I199" i="23"/>
  <c r="I205" i="23" s="1"/>
  <c r="F31" i="26"/>
  <c r="H170" i="23"/>
  <c r="H176" i="23" s="1"/>
  <c r="F198" i="23"/>
  <c r="G162" i="23"/>
  <c r="M140" i="26"/>
  <c r="J189" i="23"/>
  <c r="H202" i="23"/>
  <c r="F148" i="26"/>
  <c r="L165" i="23"/>
  <c r="H224" i="20"/>
  <c r="J193" i="20"/>
  <c r="L206" i="20"/>
  <c r="L215" i="20" s="1"/>
  <c r="L204" i="20"/>
  <c r="N204" i="20"/>
  <c r="E170" i="20"/>
  <c r="E176" i="20" s="1"/>
  <c r="I158" i="20"/>
  <c r="I164" i="20" s="1"/>
  <c r="M210" i="20"/>
  <c r="L173" i="20"/>
  <c r="H44" i="26"/>
  <c r="L203" i="23"/>
  <c r="M73" i="26"/>
  <c r="M83" i="26" s="1"/>
  <c r="H154" i="20"/>
  <c r="I18" i="26"/>
  <c r="N213" i="23"/>
  <c r="G228" i="20"/>
  <c r="G189" i="20"/>
  <c r="N75" i="26"/>
  <c r="L216" i="20"/>
  <c r="E201" i="26"/>
  <c r="M199" i="23"/>
  <c r="L201" i="20"/>
  <c r="H184" i="23"/>
  <c r="H170" i="20"/>
  <c r="E188" i="26"/>
  <c r="J44" i="26"/>
  <c r="M189" i="23"/>
  <c r="F154" i="26"/>
  <c r="F98" i="26"/>
  <c r="F207" i="23"/>
  <c r="F130" i="26"/>
  <c r="K168" i="20"/>
  <c r="N219" i="23"/>
  <c r="L44" i="26"/>
  <c r="K83" i="26"/>
  <c r="L186" i="20"/>
  <c r="F218" i="23"/>
  <c r="L212" i="20"/>
  <c r="H221" i="26"/>
  <c r="I140" i="26"/>
  <c r="G194" i="20"/>
  <c r="E73" i="26"/>
  <c r="G189" i="23"/>
  <c r="G184" i="23"/>
  <c r="J226" i="20"/>
  <c r="G155" i="23"/>
  <c r="G184" i="20"/>
  <c r="L199" i="23"/>
  <c r="J168" i="20"/>
  <c r="L217" i="20"/>
  <c r="M192" i="23"/>
  <c r="N183" i="23"/>
  <c r="G76" i="26"/>
  <c r="N140" i="26"/>
  <c r="F178" i="20"/>
  <c r="H151" i="20"/>
  <c r="H185" i="20"/>
  <c r="I188" i="20"/>
  <c r="J180" i="23"/>
  <c r="J186" i="23" s="1"/>
  <c r="I177" i="20"/>
  <c r="F158" i="23"/>
  <c r="F184" i="20"/>
  <c r="J194" i="26"/>
  <c r="I184" i="23"/>
  <c r="L188" i="23"/>
  <c r="E177" i="20"/>
  <c r="L210" i="20"/>
  <c r="L226" i="20"/>
  <c r="K154" i="26"/>
  <c r="K211" i="23"/>
  <c r="H180" i="26"/>
  <c r="K78" i="26"/>
  <c r="I156" i="20"/>
  <c r="F76" i="26"/>
  <c r="H178" i="23"/>
  <c r="J219" i="20"/>
  <c r="G175" i="23"/>
  <c r="I220" i="23"/>
  <c r="I226" i="20"/>
  <c r="H219" i="20"/>
  <c r="J163" i="20"/>
  <c r="L205" i="23"/>
  <c r="N165" i="23"/>
  <c r="F168" i="23"/>
  <c r="K219" i="23"/>
  <c r="I168" i="23"/>
  <c r="J212" i="26"/>
  <c r="M220" i="20"/>
  <c r="M194" i="26"/>
  <c r="F7" i="26"/>
  <c r="M202" i="20"/>
  <c r="K209" i="20"/>
  <c r="E170" i="23"/>
  <c r="L224" i="23"/>
  <c r="J158" i="23"/>
  <c r="J201" i="26"/>
  <c r="M31" i="26"/>
  <c r="K202" i="20"/>
  <c r="F179" i="20"/>
  <c r="H168" i="23"/>
  <c r="G173" i="23"/>
  <c r="N220" i="20"/>
  <c r="N226" i="20" s="1"/>
  <c r="M80" i="26"/>
  <c r="I213" i="20"/>
  <c r="H162" i="20"/>
  <c r="M158" i="20"/>
  <c r="G221" i="23"/>
  <c r="H154" i="23"/>
  <c r="M110" i="26"/>
  <c r="K126" i="26"/>
  <c r="I155" i="23"/>
  <c r="M170" i="23"/>
  <c r="J211" i="23"/>
  <c r="H173" i="23"/>
  <c r="G166" i="23"/>
  <c r="H164" i="23"/>
  <c r="K194" i="26"/>
  <c r="N160" i="26"/>
  <c r="F162" i="20"/>
  <c r="M208" i="26"/>
  <c r="M151" i="23"/>
  <c r="G154" i="20"/>
  <c r="L223" i="20"/>
  <c r="M146" i="26"/>
  <c r="E184" i="20"/>
  <c r="G183" i="23"/>
  <c r="K123" i="26"/>
  <c r="K221" i="23"/>
  <c r="K227" i="23" s="1"/>
  <c r="I154" i="26"/>
  <c r="H75" i="26"/>
  <c r="G226" i="20"/>
  <c r="M185" i="23"/>
  <c r="N130" i="26"/>
  <c r="J161" i="23"/>
  <c r="F158" i="20"/>
  <c r="I183" i="20"/>
  <c r="H162" i="23"/>
  <c r="L154" i="26"/>
  <c r="M161" i="20"/>
  <c r="I228" i="20"/>
  <c r="N211" i="23"/>
  <c r="G208" i="26"/>
  <c r="L156" i="20"/>
  <c r="G180" i="20"/>
  <c r="J210" i="20"/>
  <c r="E183" i="20"/>
  <c r="H173" i="20"/>
  <c r="F213" i="23"/>
  <c r="F228" i="20"/>
  <c r="H31" i="26"/>
  <c r="N220" i="23"/>
  <c r="E123" i="26"/>
  <c r="I154" i="23"/>
  <c r="M206" i="23"/>
  <c r="J104" i="26"/>
  <c r="N31" i="26"/>
  <c r="F210" i="20"/>
  <c r="E171" i="26"/>
  <c r="J170" i="23"/>
  <c r="J177" i="23" s="1"/>
  <c r="F186" i="20"/>
  <c r="K162" i="23"/>
  <c r="G178" i="23"/>
  <c r="L219" i="20"/>
  <c r="M130" i="26"/>
  <c r="F212" i="23"/>
  <c r="F73" i="26"/>
  <c r="I198" i="20"/>
  <c r="J198" i="23"/>
  <c r="E211" i="23"/>
  <c r="L168" i="23"/>
  <c r="G201" i="20"/>
  <c r="G73" i="26"/>
  <c r="I168" i="20"/>
  <c r="F168" i="20"/>
  <c r="G188" i="20"/>
  <c r="N186" i="23"/>
  <c r="K80" i="26"/>
  <c r="J206" i="23"/>
  <c r="I178" i="20"/>
  <c r="F163" i="23"/>
  <c r="I205" i="20"/>
  <c r="G78" i="26"/>
  <c r="F79" i="26"/>
  <c r="G83" i="26"/>
  <c r="M225" i="26"/>
  <c r="I180" i="23"/>
  <c r="K193" i="23"/>
  <c r="J162" i="23"/>
  <c r="N193" i="23"/>
  <c r="F162" i="23"/>
  <c r="E154" i="20"/>
  <c r="G206" i="20"/>
  <c r="J154" i="23"/>
  <c r="F205" i="23"/>
  <c r="I214" i="20"/>
  <c r="G168" i="23"/>
  <c r="J162" i="20"/>
  <c r="N148" i="26"/>
  <c r="N217" i="23"/>
  <c r="N232" i="20"/>
  <c r="F173" i="20"/>
  <c r="I210" i="20"/>
  <c r="K198" i="23"/>
  <c r="I163" i="23"/>
  <c r="H76" i="26"/>
  <c r="M81" i="26"/>
  <c r="F215" i="23"/>
  <c r="E78" i="26"/>
  <c r="J188" i="23"/>
  <c r="I164" i="23"/>
  <c r="G82" i="26"/>
  <c r="N113" i="26"/>
  <c r="E85" i="26"/>
  <c r="L177" i="23"/>
  <c r="N173" i="23"/>
  <c r="L175" i="23"/>
  <c r="N203" i="23"/>
  <c r="J184" i="20"/>
  <c r="K220" i="20"/>
  <c r="F201" i="26"/>
  <c r="M174" i="23"/>
  <c r="K175" i="20"/>
  <c r="H215" i="20"/>
  <c r="N185" i="23"/>
  <c r="E206" i="20"/>
  <c r="G201" i="26"/>
  <c r="E130" i="26"/>
  <c r="M198" i="23"/>
  <c r="N218" i="23"/>
  <c r="J166" i="20"/>
  <c r="E213" i="20"/>
  <c r="F83" i="26"/>
  <c r="L176" i="23"/>
  <c r="G198" i="20"/>
  <c r="G161" i="23"/>
  <c r="F202" i="20"/>
  <c r="F189" i="20"/>
  <c r="L214" i="20"/>
  <c r="N194" i="23"/>
  <c r="M169" i="20"/>
  <c r="E215" i="20"/>
  <c r="H207" i="23"/>
  <c r="L154" i="20"/>
  <c r="F189" i="23"/>
  <c r="I202" i="20"/>
  <c r="E199" i="23"/>
  <c r="E204" i="23" s="1"/>
  <c r="J167" i="23"/>
  <c r="G203" i="23"/>
  <c r="H167" i="23"/>
  <c r="J173" i="23"/>
  <c r="K219" i="20"/>
  <c r="G224" i="20"/>
  <c r="L185" i="20"/>
  <c r="M77" i="26"/>
  <c r="G165" i="23"/>
  <c r="H123" i="26"/>
  <c r="M185" i="20"/>
  <c r="K213" i="20"/>
  <c r="I204" i="20"/>
  <c r="I184" i="20"/>
  <c r="I221" i="23"/>
  <c r="L160" i="26"/>
  <c r="J113" i="26"/>
  <c r="I221" i="26"/>
  <c r="H188" i="26"/>
  <c r="G164" i="23"/>
  <c r="G170" i="20"/>
  <c r="E162" i="20"/>
  <c r="M113" i="26"/>
  <c r="E221" i="23"/>
  <c r="J207" i="23"/>
  <c r="K199" i="23"/>
  <c r="H18" i="26"/>
  <c r="M228" i="20"/>
  <c r="E75" i="26"/>
  <c r="L205" i="20"/>
  <c r="I203" i="20"/>
  <c r="H111" i="26"/>
  <c r="I128" i="26"/>
  <c r="E192" i="23"/>
  <c r="E158" i="23"/>
  <c r="G207" i="23"/>
  <c r="G163" i="23"/>
  <c r="F225" i="23"/>
  <c r="I7" i="26"/>
  <c r="I189" i="20"/>
  <c r="H221" i="23"/>
  <c r="I194" i="26"/>
  <c r="G180" i="23"/>
  <c r="H98" i="26"/>
  <c r="G161" i="20"/>
  <c r="G31" i="26"/>
  <c r="F174" i="23"/>
  <c r="F170" i="23"/>
  <c r="J228" i="20"/>
  <c r="K173" i="20"/>
  <c r="M155" i="20"/>
  <c r="K183" i="20"/>
  <c r="G174" i="23"/>
  <c r="L166" i="23"/>
  <c r="H183" i="20"/>
  <c r="N206" i="20"/>
  <c r="M206" i="20"/>
  <c r="N194" i="26"/>
  <c r="J188" i="26"/>
  <c r="F123" i="26"/>
  <c r="F188" i="26"/>
  <c r="K113" i="26"/>
  <c r="J166" i="23"/>
  <c r="E76" i="26"/>
  <c r="M188" i="23"/>
  <c r="F185" i="20"/>
  <c r="I148" i="26"/>
  <c r="K192" i="23"/>
  <c r="H227" i="23"/>
  <c r="J151" i="20"/>
  <c r="K202" i="23"/>
  <c r="J156" i="20"/>
  <c r="N192" i="20"/>
  <c r="E178" i="23"/>
  <c r="I76" i="26"/>
  <c r="H154" i="26"/>
  <c r="H160" i="26"/>
  <c r="N208" i="26"/>
  <c r="M162" i="23"/>
  <c r="J171" i="26"/>
  <c r="E194" i="20"/>
  <c r="F201" i="20"/>
  <c r="G212" i="23"/>
  <c r="H202" i="20"/>
  <c r="G151" i="20"/>
  <c r="E176" i="23"/>
  <c r="E161" i="20"/>
  <c r="N221" i="26"/>
  <c r="L73" i="26"/>
  <c r="I170" i="23"/>
  <c r="M180" i="26"/>
  <c r="J179" i="23"/>
  <c r="I206" i="23"/>
  <c r="H212" i="20"/>
  <c r="M175" i="23"/>
  <c r="M223" i="20"/>
  <c r="M166" i="20"/>
  <c r="L227" i="23"/>
  <c r="K225" i="20"/>
  <c r="N188" i="23"/>
  <c r="K76" i="26"/>
  <c r="E175" i="20"/>
  <c r="G175" i="20"/>
  <c r="I216" i="23"/>
  <c r="F216" i="23"/>
  <c r="K82" i="26"/>
  <c r="J204" i="23"/>
  <c r="N164" i="23"/>
  <c r="L83" i="26"/>
  <c r="K216" i="23"/>
  <c r="G81" i="26"/>
  <c r="K155" i="23"/>
  <c r="N170" i="20"/>
  <c r="F161" i="20"/>
  <c r="J203" i="23"/>
  <c r="I160" i="26"/>
  <c r="M224" i="20"/>
  <c r="E154" i="23"/>
  <c r="F202" i="23"/>
  <c r="M193" i="23"/>
  <c r="E148" i="26"/>
  <c r="J202" i="23"/>
  <c r="H210" i="20"/>
  <c r="M184" i="23"/>
  <c r="J223" i="20"/>
  <c r="E83" i="26"/>
  <c r="N202" i="23"/>
  <c r="G123" i="26"/>
  <c r="E207" i="23"/>
  <c r="M192" i="20"/>
  <c r="N215" i="23"/>
  <c r="J164" i="20"/>
  <c r="J215" i="23"/>
  <c r="F80" i="26"/>
  <c r="K218" i="23"/>
  <c r="J232" i="20"/>
  <c r="H199" i="23"/>
  <c r="M224" i="23"/>
  <c r="J180" i="20"/>
  <c r="J31" i="26"/>
  <c r="H73" i="26"/>
  <c r="N123" i="26"/>
  <c r="F206" i="20"/>
  <c r="N154" i="20"/>
  <c r="F161" i="23"/>
  <c r="E161" i="23"/>
  <c r="K140" i="26"/>
  <c r="G104" i="26"/>
  <c r="L183" i="20"/>
  <c r="L189" i="20"/>
  <c r="L158" i="20"/>
  <c r="J214" i="20"/>
  <c r="F155" i="20"/>
  <c r="E225" i="20"/>
  <c r="L165" i="20"/>
  <c r="L198" i="23"/>
  <c r="F171" i="26"/>
  <c r="M201" i="20"/>
  <c r="I204" i="23"/>
  <c r="J215" i="20"/>
  <c r="F217" i="23"/>
  <c r="E79" i="26"/>
  <c r="J187" i="23"/>
  <c r="I166" i="23"/>
  <c r="H169" i="23"/>
  <c r="K211" i="20"/>
  <c r="I175" i="20"/>
  <c r="E180" i="23"/>
  <c r="I215" i="20"/>
  <c r="I173" i="23"/>
  <c r="N179" i="20"/>
  <c r="M186" i="20"/>
  <c r="J175" i="20"/>
  <c r="H156" i="20"/>
  <c r="I167" i="23"/>
  <c r="K192" i="20"/>
  <c r="N189" i="20"/>
  <c r="N174" i="23"/>
  <c r="I187" i="23"/>
  <c r="L123" i="26"/>
  <c r="I193" i="23"/>
  <c r="H201" i="26"/>
  <c r="F188" i="23"/>
  <c r="N151" i="20"/>
  <c r="K18" i="26"/>
  <c r="M186" i="23"/>
  <c r="E168" i="23"/>
  <c r="E164" i="23"/>
  <c r="N202" i="20"/>
  <c r="G217" i="20"/>
  <c r="M213" i="20"/>
  <c r="J160" i="26"/>
  <c r="G18" i="26"/>
  <c r="G179" i="20"/>
  <c r="F167" i="20"/>
  <c r="M168" i="20"/>
  <c r="I179" i="20"/>
  <c r="F167" i="23"/>
  <c r="K130" i="26"/>
  <c r="K198" i="20"/>
  <c r="G213" i="23"/>
  <c r="N199" i="23"/>
  <c r="N206" i="23" s="1"/>
  <c r="K162" i="20"/>
  <c r="M189" i="20"/>
  <c r="M155" i="23"/>
  <c r="J163" i="23"/>
  <c r="K7" i="26"/>
  <c r="N44" i="26"/>
  <c r="E44" i="26"/>
  <c r="K167" i="20"/>
  <c r="K158" i="23"/>
  <c r="F192" i="20"/>
  <c r="G113" i="26"/>
  <c r="I183" i="23"/>
  <c r="G187" i="20"/>
  <c r="H194" i="20"/>
  <c r="E211" i="20"/>
  <c r="K109" i="26"/>
  <c r="I110" i="26"/>
  <c r="N184" i="20"/>
  <c r="H158" i="20"/>
  <c r="L155" i="20"/>
  <c r="E154" i="26"/>
  <c r="L183" i="23"/>
  <c r="F221" i="26"/>
  <c r="G232" i="20"/>
  <c r="N155" i="20"/>
  <c r="K151" i="20"/>
  <c r="K157" i="20" s="1"/>
  <c r="K170" i="23"/>
  <c r="W60" i="26"/>
  <c r="M98" i="26"/>
  <c r="L170" i="20"/>
  <c r="K184" i="23"/>
  <c r="K155" i="20"/>
  <c r="H193" i="23"/>
  <c r="K174" i="20"/>
  <c r="M211" i="23"/>
  <c r="H189" i="23"/>
  <c r="H171" i="26"/>
  <c r="G154" i="26"/>
  <c r="I113" i="26"/>
  <c r="E140" i="26"/>
  <c r="M75" i="26"/>
  <c r="M209" i="20"/>
  <c r="F198" i="20"/>
  <c r="F204" i="20" s="1"/>
  <c r="M151" i="20"/>
  <c r="M156" i="20" s="1"/>
  <c r="K210" i="20"/>
  <c r="E160" i="26"/>
  <c r="M61" i="26"/>
  <c r="H183" i="23"/>
  <c r="L162" i="20"/>
  <c r="N158" i="20"/>
  <c r="L193" i="23"/>
  <c r="H148" i="26"/>
  <c r="K210" i="23"/>
  <c r="H163" i="20"/>
  <c r="K185" i="20"/>
  <c r="H198" i="20"/>
  <c r="K187" i="20"/>
  <c r="K104" i="26"/>
  <c r="E180" i="20"/>
  <c r="L187" i="20"/>
  <c r="G169" i="23"/>
  <c r="H211" i="20"/>
  <c r="N151" i="23"/>
  <c r="L224" i="20"/>
  <c r="E158" i="20"/>
  <c r="F219" i="23"/>
  <c r="M205" i="23"/>
  <c r="E187" i="20"/>
  <c r="K177" i="23"/>
  <c r="I192" i="23"/>
  <c r="N167" i="23"/>
  <c r="I151" i="23"/>
  <c r="M79" i="26"/>
  <c r="M215" i="20"/>
  <c r="N225" i="23"/>
  <c r="N180" i="20"/>
  <c r="N221" i="23"/>
  <c r="N226" i="23" s="1"/>
  <c r="L77" i="26"/>
  <c r="N167" i="20"/>
  <c r="K77" i="26"/>
  <c r="N73" i="26"/>
  <c r="N18" i="26"/>
  <c r="H218" i="20"/>
  <c r="L207" i="23"/>
  <c r="E221" i="26"/>
  <c r="G177" i="23"/>
  <c r="N85" i="26"/>
  <c r="J204" i="20"/>
  <c r="J76" i="26"/>
  <c r="E179" i="20"/>
  <c r="G177" i="20"/>
  <c r="G218" i="20"/>
  <c r="G179" i="23"/>
  <c r="I212" i="23"/>
  <c r="F214" i="23"/>
  <c r="K81" i="26"/>
  <c r="J165" i="20"/>
  <c r="E81" i="26"/>
  <c r="L166" i="20"/>
  <c r="J220" i="23"/>
  <c r="N168" i="23"/>
  <c r="K167" i="23"/>
  <c r="N227" i="23"/>
  <c r="F77" i="26"/>
  <c r="N82" i="26"/>
  <c r="K217" i="23"/>
  <c r="L216" i="23"/>
  <c r="G127" i="26"/>
  <c r="N173" i="20"/>
  <c r="K224" i="23"/>
  <c r="M148" i="26"/>
  <c r="N171" i="26"/>
  <c r="J202" i="20"/>
  <c r="H220" i="20"/>
  <c r="H225" i="20" s="1"/>
  <c r="I224" i="20"/>
  <c r="I201" i="26"/>
  <c r="N210" i="23"/>
  <c r="H155" i="20"/>
  <c r="J209" i="20"/>
  <c r="J154" i="20"/>
  <c r="G183" i="20"/>
  <c r="L76" i="26"/>
  <c r="I75" i="26"/>
  <c r="E206" i="23"/>
  <c r="F219" i="20"/>
  <c r="G148" i="26"/>
  <c r="M160" i="26"/>
  <c r="M173" i="20"/>
  <c r="K31" i="26"/>
  <c r="F218" i="20"/>
  <c r="N210" i="20"/>
  <c r="G224" i="23"/>
  <c r="F224" i="20"/>
  <c r="H176" i="20"/>
  <c r="J214" i="23"/>
  <c r="E186" i="20"/>
  <c r="G199" i="23"/>
  <c r="J217" i="23"/>
  <c r="J225" i="23"/>
  <c r="F164" i="20"/>
  <c r="K180" i="23"/>
  <c r="L188" i="26"/>
  <c r="H180" i="23"/>
  <c r="J213" i="20"/>
  <c r="I219" i="23"/>
  <c r="K176" i="20"/>
  <c r="L163" i="20"/>
  <c r="N166" i="23"/>
  <c r="G204" i="23"/>
  <c r="L224" i="26"/>
  <c r="J140" i="26"/>
  <c r="F180" i="26"/>
  <c r="M198" i="20"/>
  <c r="M158" i="23"/>
  <c r="E210" i="20"/>
  <c r="E202" i="23"/>
  <c r="H233" i="20"/>
  <c r="I85" i="26"/>
  <c r="N204" i="23"/>
  <c r="G162" i="20"/>
  <c r="H113" i="26"/>
  <c r="E198" i="23"/>
  <c r="L61" i="26"/>
  <c r="K208" i="26"/>
  <c r="G225" i="23"/>
  <c r="F187" i="23"/>
  <c r="F177" i="23"/>
  <c r="I165" i="20"/>
  <c r="I73" i="26"/>
  <c r="F205" i="20"/>
  <c r="M162" i="20"/>
  <c r="H217" i="23"/>
  <c r="I227" i="23"/>
  <c r="M62" i="26"/>
  <c r="G216" i="23"/>
  <c r="K184" i="20"/>
  <c r="F206" i="23"/>
  <c r="F187" i="20"/>
  <c r="F215" i="20"/>
  <c r="F208" i="26"/>
  <c r="K189" i="23"/>
  <c r="H223" i="20"/>
  <c r="I210" i="23"/>
  <c r="E151" i="23"/>
  <c r="E156" i="23" s="1"/>
  <c r="E225" i="23"/>
  <c r="H224" i="23"/>
  <c r="E155" i="20"/>
  <c r="L213" i="20"/>
  <c r="M78" i="26"/>
  <c r="J177" i="20"/>
  <c r="K179" i="20"/>
  <c r="I186" i="20"/>
  <c r="G203" i="20"/>
  <c r="H157" i="20"/>
  <c r="N77" i="26"/>
  <c r="K214" i="23"/>
  <c r="G202" i="23"/>
  <c r="H203" i="23"/>
  <c r="F210" i="23"/>
  <c r="K186" i="20"/>
  <c r="J187" i="20"/>
  <c r="F85" i="26"/>
  <c r="F209" i="20"/>
  <c r="K163" i="20"/>
  <c r="I213" i="23"/>
  <c r="I193" i="20"/>
  <c r="E213" i="23"/>
  <c r="F61" i="26"/>
  <c r="I167" i="20"/>
  <c r="N166" i="20"/>
  <c r="K178" i="20"/>
  <c r="I185" i="20"/>
  <c r="G205" i="20"/>
  <c r="J185" i="23"/>
  <c r="E217" i="23"/>
  <c r="K220" i="23"/>
  <c r="H225" i="26"/>
  <c r="E179" i="23"/>
  <c r="G198" i="23"/>
  <c r="I218" i="20"/>
  <c r="L211" i="20"/>
  <c r="F62" i="26"/>
  <c r="H175" i="23"/>
  <c r="J180" i="26"/>
  <c r="H177" i="20"/>
  <c r="J157" i="23"/>
  <c r="G212" i="20"/>
  <c r="E164" i="20"/>
  <c r="M163" i="23"/>
  <c r="J194" i="20"/>
  <c r="L209" i="20"/>
  <c r="E189" i="23"/>
  <c r="N223" i="20"/>
  <c r="L203" i="20"/>
  <c r="I163" i="20"/>
  <c r="H175" i="20"/>
  <c r="K177" i="20"/>
  <c r="I187" i="20"/>
  <c r="I175" i="23"/>
  <c r="J119" i="26"/>
  <c r="I123" i="26"/>
  <c r="H130" i="26"/>
  <c r="I130" i="26"/>
  <c r="E201" i="20"/>
  <c r="E151" i="20"/>
  <c r="E157" i="20" s="1"/>
  <c r="M157" i="23"/>
  <c r="J73" i="26"/>
  <c r="J168" i="23"/>
  <c r="L148" i="26"/>
  <c r="J192" i="20"/>
  <c r="J174" i="20"/>
  <c r="E193" i="20"/>
  <c r="F220" i="23"/>
  <c r="M18" i="26"/>
  <c r="G187" i="23"/>
  <c r="J176" i="23"/>
  <c r="N216" i="23"/>
  <c r="H174" i="23"/>
  <c r="F151" i="20"/>
  <c r="F156" i="20" s="1"/>
  <c r="E82" i="26"/>
  <c r="F163" i="20"/>
  <c r="K79" i="26"/>
  <c r="J205" i="23"/>
  <c r="J175" i="23"/>
  <c r="E220" i="23"/>
  <c r="L220" i="23"/>
  <c r="J224" i="26"/>
  <c r="I30" i="26"/>
  <c r="L202" i="20"/>
  <c r="E208" i="26"/>
  <c r="L167" i="23"/>
  <c r="M154" i="26"/>
  <c r="H140" i="26"/>
  <c r="J18" i="26"/>
  <c r="G44" i="26"/>
  <c r="G180" i="26"/>
  <c r="I44" i="26"/>
  <c r="G140" i="26"/>
  <c r="G174" i="20"/>
  <c r="H85" i="26"/>
  <c r="I59" i="26"/>
  <c r="K175" i="23"/>
  <c r="H184" i="20"/>
  <c r="L75" i="26"/>
  <c r="G130" i="26"/>
  <c r="M183" i="23"/>
  <c r="G98" i="26"/>
  <c r="I188" i="26"/>
  <c r="N201" i="20"/>
  <c r="G158" i="20"/>
  <c r="H151" i="23"/>
  <c r="J61" i="26"/>
  <c r="N216" i="20"/>
  <c r="L177" i="20"/>
  <c r="E202" i="20"/>
  <c r="E166" i="23"/>
  <c r="L102" i="26"/>
  <c r="G211" i="23"/>
  <c r="N76" i="26"/>
  <c r="K216" i="20"/>
  <c r="K171" i="26"/>
  <c r="J79" i="26"/>
  <c r="J59" i="26"/>
  <c r="E198" i="20"/>
  <c r="F221" i="23"/>
  <c r="E194" i="26"/>
  <c r="H194" i="23"/>
  <c r="J154" i="26"/>
  <c r="M176" i="23"/>
  <c r="L192" i="20"/>
  <c r="F177" i="20"/>
  <c r="G185" i="23"/>
  <c r="E184" i="23"/>
  <c r="L164" i="23"/>
  <c r="F113" i="26"/>
  <c r="M82" i="26"/>
  <c r="J63" i="26"/>
  <c r="K59" i="26"/>
  <c r="K169" i="23"/>
  <c r="K154" i="23"/>
  <c r="K214" i="20"/>
  <c r="K204" i="23"/>
  <c r="F164" i="23"/>
  <c r="L215" i="23"/>
  <c r="I208" i="26"/>
  <c r="L174" i="23"/>
  <c r="K166" i="20"/>
  <c r="M44" i="26"/>
  <c r="L85" i="26"/>
  <c r="N170" i="23"/>
  <c r="G219" i="23"/>
  <c r="H177" i="23"/>
  <c r="H210" i="23"/>
  <c r="M161" i="23"/>
  <c r="L180" i="26"/>
  <c r="M170" i="20"/>
  <c r="I81" i="26"/>
  <c r="E174" i="20"/>
  <c r="G151" i="23"/>
  <c r="G156" i="23" s="1"/>
  <c r="J193" i="23"/>
  <c r="J7" i="26"/>
  <c r="F192" i="23"/>
  <c r="F185" i="23"/>
  <c r="F173" i="23"/>
  <c r="K164" i="20"/>
  <c r="K151" i="23"/>
  <c r="K157" i="23" s="1"/>
  <c r="F227" i="23"/>
  <c r="J179" i="20"/>
  <c r="G157" i="23"/>
  <c r="J178" i="23"/>
  <c r="E216" i="20"/>
  <c r="E215" i="23"/>
  <c r="N192" i="23"/>
  <c r="L193" i="20"/>
  <c r="J225" i="20"/>
  <c r="F183" i="23"/>
  <c r="M207" i="23"/>
  <c r="K160" i="26"/>
  <c r="L218" i="20"/>
  <c r="J224" i="23"/>
  <c r="I216" i="20"/>
  <c r="F75" i="26"/>
  <c r="F154" i="20"/>
  <c r="H83" i="26"/>
  <c r="E162" i="23"/>
  <c r="L157" i="20"/>
  <c r="H163" i="23"/>
  <c r="K169" i="20"/>
  <c r="E98" i="26"/>
  <c r="H225" i="23"/>
  <c r="E178" i="20"/>
  <c r="N59" i="26"/>
  <c r="N217" i="20"/>
  <c r="I166" i="20"/>
  <c r="K218" i="20"/>
  <c r="J176" i="20"/>
  <c r="H217" i="20"/>
  <c r="I176" i="20"/>
  <c r="N187" i="20"/>
  <c r="F165" i="23"/>
  <c r="H187" i="23"/>
  <c r="H188" i="20"/>
  <c r="H187" i="20"/>
  <c r="I217" i="23"/>
  <c r="I218" i="23"/>
  <c r="K212" i="23"/>
  <c r="K215" i="23"/>
  <c r="L179" i="23"/>
  <c r="L178" i="23"/>
  <c r="I211" i="20"/>
  <c r="I212" i="20"/>
  <c r="K212" i="20"/>
  <c r="K217" i="20"/>
  <c r="K215" i="20"/>
  <c r="H166" i="23"/>
  <c r="H165" i="23"/>
  <c r="N203" i="20"/>
  <c r="L156" i="23"/>
  <c r="L157" i="23"/>
  <c r="H178" i="20"/>
  <c r="H179" i="20"/>
  <c r="M194" i="23"/>
  <c r="E77" i="26"/>
  <c r="E80" i="26"/>
  <c r="G194" i="23"/>
  <c r="L204" i="23"/>
  <c r="L206" i="23"/>
  <c r="F169" i="23"/>
  <c r="F166" i="23"/>
  <c r="M226" i="20"/>
  <c r="M225" i="20"/>
  <c r="E175" i="23"/>
  <c r="J169" i="23"/>
  <c r="J164" i="23"/>
  <c r="M164" i="20"/>
  <c r="M163" i="20"/>
  <c r="M165" i="20"/>
  <c r="M167" i="20"/>
  <c r="G227" i="23"/>
  <c r="G226" i="23"/>
  <c r="M178" i="23"/>
  <c r="M177" i="23"/>
  <c r="M179" i="23"/>
  <c r="F169" i="20"/>
  <c r="F165" i="20"/>
  <c r="G186" i="20"/>
  <c r="G185" i="20"/>
  <c r="F78" i="26"/>
  <c r="F81" i="26"/>
  <c r="F82" i="26"/>
  <c r="G80" i="26"/>
  <c r="G79" i="26"/>
  <c r="G77" i="26"/>
  <c r="I188" i="23"/>
  <c r="I186" i="23"/>
  <c r="G213" i="20"/>
  <c r="G215" i="20"/>
  <c r="G216" i="20"/>
  <c r="G214" i="20"/>
  <c r="G211" i="20"/>
  <c r="G219" i="20"/>
  <c r="E218" i="20"/>
  <c r="E217" i="20"/>
  <c r="E219" i="20"/>
  <c r="E214" i="20"/>
  <c r="E212" i="20"/>
  <c r="H214" i="23"/>
  <c r="H212" i="23"/>
  <c r="H216" i="23"/>
  <c r="H218" i="23"/>
  <c r="H215" i="23"/>
  <c r="H219" i="23"/>
  <c r="H220" i="23"/>
  <c r="H213" i="23"/>
  <c r="G176" i="20"/>
  <c r="G178" i="20"/>
  <c r="E227" i="23"/>
  <c r="E226" i="23"/>
  <c r="J216" i="23"/>
  <c r="J212" i="23"/>
  <c r="J213" i="23"/>
  <c r="J219" i="23"/>
  <c r="J218" i="23"/>
  <c r="K206" i="23"/>
  <c r="K205" i="23"/>
  <c r="E167" i="23"/>
  <c r="E169" i="23"/>
  <c r="E165" i="23"/>
  <c r="G215" i="23"/>
  <c r="G214" i="23"/>
  <c r="G220" i="23"/>
  <c r="G218" i="23"/>
  <c r="G217" i="23"/>
  <c r="G186" i="23"/>
  <c r="G188" i="23"/>
  <c r="F175" i="23"/>
  <c r="F178" i="23"/>
  <c r="F176" i="23"/>
  <c r="N215" i="20"/>
  <c r="N211" i="20"/>
  <c r="N218" i="20"/>
  <c r="N214" i="20"/>
  <c r="N212" i="20"/>
  <c r="N213" i="20"/>
  <c r="N219" i="20"/>
  <c r="M219" i="20"/>
  <c r="M218" i="20"/>
  <c r="M217" i="20"/>
  <c r="M214" i="20"/>
  <c r="M216" i="20"/>
  <c r="M211" i="20"/>
  <c r="M212" i="20"/>
  <c r="G156" i="20"/>
  <c r="G157" i="20"/>
  <c r="L81" i="26"/>
  <c r="L79" i="26"/>
  <c r="L80" i="26"/>
  <c r="L82" i="26"/>
  <c r="L78" i="26"/>
  <c r="I177" i="23"/>
  <c r="I178" i="23"/>
  <c r="I179" i="23"/>
  <c r="I176" i="23"/>
  <c r="N175" i="20"/>
  <c r="N176" i="20"/>
  <c r="N177" i="20"/>
  <c r="E212" i="23"/>
  <c r="E214" i="23"/>
  <c r="E216" i="23"/>
  <c r="E219" i="23"/>
  <c r="E218" i="23"/>
  <c r="H204" i="23"/>
  <c r="H206" i="23"/>
  <c r="H205" i="23"/>
  <c r="J185" i="20"/>
  <c r="J188" i="20"/>
  <c r="H80" i="26"/>
  <c r="H81" i="26"/>
  <c r="H82" i="26"/>
  <c r="H79" i="26"/>
  <c r="H77" i="26"/>
  <c r="F216" i="20"/>
  <c r="F214" i="20"/>
  <c r="F217" i="20"/>
  <c r="F213" i="20"/>
  <c r="F211" i="20"/>
  <c r="F212" i="20"/>
  <c r="L167" i="20"/>
  <c r="L169" i="20"/>
  <c r="L164" i="20"/>
  <c r="L168" i="20"/>
  <c r="E188" i="23"/>
  <c r="E187" i="23"/>
  <c r="E185" i="23"/>
  <c r="E186" i="23"/>
  <c r="K203" i="20"/>
  <c r="K204" i="20"/>
  <c r="M194" i="20"/>
  <c r="K163" i="23"/>
  <c r="K166" i="23"/>
  <c r="K168" i="23"/>
  <c r="K165" i="23"/>
  <c r="K164" i="23"/>
  <c r="H168" i="20"/>
  <c r="H166" i="20"/>
  <c r="H165" i="20"/>
  <c r="H169" i="20"/>
  <c r="H167" i="20"/>
  <c r="K179" i="23"/>
  <c r="K178" i="23"/>
  <c r="K176" i="23"/>
  <c r="K61" i="26"/>
  <c r="L62" i="26"/>
  <c r="I61" i="26"/>
  <c r="N62" i="26"/>
  <c r="L59" i="26"/>
  <c r="M59" i="26"/>
  <c r="G62" i="26"/>
  <c r="F59" i="26"/>
  <c r="E62" i="26"/>
  <c r="E61" i="26"/>
  <c r="H61" i="26"/>
  <c r="H62" i="26"/>
  <c r="I62" i="26"/>
  <c r="N61" i="26"/>
  <c r="E59" i="26"/>
  <c r="G59" i="26"/>
  <c r="J62" i="26"/>
  <c r="G61" i="26"/>
  <c r="H59" i="26"/>
  <c r="K62" i="26"/>
  <c r="L179" i="20"/>
  <c r="L175" i="20"/>
  <c r="L176" i="20"/>
  <c r="N165" i="20"/>
  <c r="N163" i="20"/>
  <c r="N168" i="20"/>
  <c r="N164" i="20"/>
  <c r="N169" i="20"/>
  <c r="H203" i="20"/>
  <c r="H204" i="20"/>
  <c r="E185" i="20"/>
  <c r="E188" i="20"/>
  <c r="E163" i="20"/>
  <c r="E167" i="20"/>
  <c r="E166" i="20"/>
  <c r="E165" i="20"/>
  <c r="E168" i="20"/>
  <c r="E169" i="20"/>
  <c r="I157" i="23"/>
  <c r="I156" i="23"/>
  <c r="N185" i="20"/>
  <c r="N188" i="20"/>
  <c r="N81" i="26"/>
  <c r="N80" i="26"/>
  <c r="N78" i="26"/>
  <c r="N83" i="26"/>
  <c r="N79" i="26"/>
  <c r="L219" i="23"/>
  <c r="L218" i="23"/>
  <c r="L213" i="23"/>
  <c r="L214" i="23"/>
  <c r="L217" i="23"/>
  <c r="L212" i="23"/>
  <c r="G206" i="23"/>
  <c r="G205" i="23"/>
  <c r="K186" i="23"/>
  <c r="K185" i="23"/>
  <c r="K187" i="23"/>
  <c r="K188" i="23"/>
  <c r="H186" i="23"/>
  <c r="H185" i="23"/>
  <c r="H188" i="23"/>
  <c r="M204" i="20"/>
  <c r="M203" i="20"/>
  <c r="M205" i="20"/>
  <c r="M167" i="23"/>
  <c r="M166" i="23"/>
  <c r="M169" i="23"/>
  <c r="M168" i="23"/>
  <c r="M165" i="23"/>
  <c r="M164" i="23"/>
  <c r="I82" i="26"/>
  <c r="I77" i="26"/>
  <c r="I79" i="26"/>
  <c r="I80" i="26"/>
  <c r="I83" i="26"/>
  <c r="I78" i="26"/>
  <c r="J78" i="26"/>
  <c r="J77" i="26"/>
  <c r="J82" i="26"/>
  <c r="J80" i="26"/>
  <c r="J81" i="26"/>
  <c r="J83" i="26"/>
  <c r="I35" i="26"/>
  <c r="I41" i="26"/>
  <c r="I38" i="26"/>
  <c r="I37" i="26"/>
  <c r="I42" i="26"/>
  <c r="I39" i="26"/>
  <c r="I40" i="26"/>
  <c r="I36" i="26"/>
  <c r="I65" i="26"/>
  <c r="I72" i="26"/>
  <c r="I69" i="26"/>
  <c r="I71" i="26"/>
  <c r="I64" i="26"/>
  <c r="I67" i="26"/>
  <c r="I63" i="26"/>
  <c r="I70" i="26"/>
  <c r="I68" i="26"/>
  <c r="I66" i="26"/>
  <c r="G167" i="20"/>
  <c r="G169" i="20"/>
  <c r="G164" i="20"/>
  <c r="G166" i="20"/>
  <c r="G163" i="20"/>
  <c r="G168" i="20"/>
  <c r="H157" i="23"/>
  <c r="J71" i="26"/>
  <c r="J69" i="26"/>
  <c r="J68" i="26"/>
  <c r="J67" i="26"/>
  <c r="J66" i="26"/>
  <c r="J72" i="26"/>
  <c r="J70" i="26"/>
  <c r="J65" i="26"/>
  <c r="J64" i="26"/>
  <c r="E205" i="20"/>
  <c r="E203" i="20"/>
  <c r="E204" i="20"/>
  <c r="K66" i="26"/>
  <c r="K68" i="26"/>
  <c r="K67" i="26"/>
  <c r="K70" i="26"/>
  <c r="K72" i="26"/>
  <c r="K69" i="26"/>
  <c r="K63" i="26"/>
  <c r="K65" i="26"/>
  <c r="K64" i="26"/>
  <c r="K71" i="26"/>
  <c r="N176" i="23"/>
  <c r="N178" i="23"/>
  <c r="N177" i="23"/>
  <c r="N175" i="23"/>
  <c r="N179" i="23"/>
  <c r="M177" i="20"/>
  <c r="M175" i="20"/>
  <c r="M179" i="20"/>
  <c r="M176" i="20"/>
  <c r="M178" i="20"/>
  <c r="M212" i="23"/>
  <c r="M213" i="23"/>
  <c r="M217" i="23"/>
  <c r="M220" i="23"/>
  <c r="M215" i="23"/>
  <c r="M216" i="23"/>
  <c r="M214" i="23"/>
  <c r="M218" i="23"/>
  <c r="N68" i="26"/>
  <c r="N66" i="26"/>
  <c r="N63" i="26"/>
  <c r="N67" i="26"/>
  <c r="N65" i="26"/>
  <c r="N72" i="26"/>
  <c r="N64" i="26"/>
  <c r="N70" i="26"/>
  <c r="N69" i="26"/>
  <c r="N71" i="26"/>
  <c r="L72" i="26"/>
  <c r="L64" i="26"/>
  <c r="L67" i="26"/>
  <c r="L71" i="26"/>
  <c r="L63" i="26"/>
  <c r="L65" i="26"/>
  <c r="L69" i="26"/>
  <c r="L66" i="26"/>
  <c r="L70" i="26"/>
  <c r="L68" i="26"/>
  <c r="M63" i="26"/>
  <c r="M72" i="26"/>
  <c r="M71" i="26"/>
  <c r="M70" i="26"/>
  <c r="M68" i="26"/>
  <c r="M64" i="26"/>
  <c r="M65" i="26"/>
  <c r="M66" i="26"/>
  <c r="M69" i="26"/>
  <c r="M67" i="26"/>
  <c r="F65" i="26"/>
  <c r="F70" i="26"/>
  <c r="F72" i="26"/>
  <c r="F71" i="26"/>
  <c r="F66" i="26"/>
  <c r="F67" i="26"/>
  <c r="F63" i="26"/>
  <c r="F68" i="26"/>
  <c r="F64" i="26"/>
  <c r="F69" i="26"/>
  <c r="E67" i="26"/>
  <c r="E65" i="26"/>
  <c r="E69" i="26"/>
  <c r="E64" i="26"/>
  <c r="E68" i="26"/>
  <c r="E63" i="26"/>
  <c r="E66" i="26"/>
  <c r="E70" i="26"/>
  <c r="E72" i="26"/>
  <c r="G72" i="26"/>
  <c r="G66" i="26"/>
  <c r="G70" i="26"/>
  <c r="G68" i="26"/>
  <c r="G71" i="26"/>
  <c r="G64" i="26"/>
  <c r="G69" i="26"/>
  <c r="G67" i="26"/>
  <c r="G63" i="26"/>
  <c r="G65" i="26"/>
  <c r="H71" i="26"/>
  <c r="H63" i="26"/>
  <c r="H65" i="26"/>
  <c r="H67" i="26"/>
  <c r="H64" i="26"/>
  <c r="H69" i="26"/>
  <c r="H66" i="26"/>
  <c r="H70" i="26"/>
  <c r="H68" i="26"/>
  <c r="H72" i="26"/>
  <c r="E195" i="20"/>
  <c r="E196" i="20"/>
  <c r="E197" i="20"/>
  <c r="J196" i="20"/>
  <c r="J195" i="20"/>
  <c r="J197" i="20"/>
  <c r="H196" i="20"/>
  <c r="H197" i="20"/>
  <c r="H195" i="20"/>
  <c r="K196" i="20"/>
  <c r="K197" i="20"/>
  <c r="K195" i="20"/>
  <c r="G195" i="20"/>
  <c r="G196" i="20"/>
  <c r="G197" i="20"/>
  <c r="F197" i="20"/>
  <c r="F196" i="20"/>
  <c r="F195" i="20"/>
  <c r="F194" i="20"/>
  <c r="I196" i="20"/>
  <c r="I197" i="20"/>
  <c r="I195" i="20"/>
  <c r="L195" i="20"/>
  <c r="L196" i="20"/>
  <c r="L197" i="20"/>
  <c r="L194" i="20"/>
  <c r="N195" i="20"/>
  <c r="N196" i="20"/>
  <c r="N197" i="20"/>
  <c r="M196" i="20"/>
  <c r="M197" i="20"/>
  <c r="M195" i="20"/>
  <c r="L195" i="23"/>
  <c r="L197" i="23"/>
  <c r="L196" i="23"/>
  <c r="N195" i="23"/>
  <c r="N197" i="23"/>
  <c r="N196" i="23"/>
  <c r="I196" i="23"/>
  <c r="I195" i="23"/>
  <c r="I197" i="23"/>
  <c r="J196" i="23"/>
  <c r="J195" i="23"/>
  <c r="J197" i="23"/>
  <c r="J194" i="23"/>
  <c r="M195" i="23"/>
  <c r="M197" i="23"/>
  <c r="M196" i="23"/>
  <c r="G196" i="23"/>
  <c r="G195" i="23"/>
  <c r="G197" i="23"/>
  <c r="F195" i="23"/>
  <c r="F197" i="23"/>
  <c r="F196" i="23"/>
  <c r="F194" i="23"/>
  <c r="H196" i="23"/>
  <c r="H195" i="23"/>
  <c r="H197" i="23"/>
  <c r="K195" i="23"/>
  <c r="K197" i="23"/>
  <c r="K196" i="23"/>
  <c r="E195" i="23"/>
  <c r="E197" i="23"/>
  <c r="E196" i="23"/>
  <c r="E194" i="23"/>
  <c r="M229" i="20" l="1"/>
  <c r="H229" i="20"/>
  <c r="F229" i="20"/>
  <c r="I229" i="20"/>
  <c r="G229" i="20"/>
  <c r="K229" i="20"/>
  <c r="J229" i="20"/>
  <c r="N229" i="20"/>
  <c r="L229" i="20"/>
  <c r="X118" i="24"/>
  <c r="X86" i="24"/>
  <c r="X101" i="24"/>
  <c r="X111" i="24"/>
  <c r="X7" i="24"/>
  <c r="X128" i="24"/>
  <c r="X92" i="24"/>
  <c r="X73" i="24"/>
  <c r="X48" i="24"/>
  <c r="V176" i="24"/>
  <c r="W168" i="24"/>
  <c r="V148" i="24"/>
  <c r="W176" i="24"/>
  <c r="V168" i="24"/>
  <c r="V159" i="24"/>
  <c r="W159" i="24"/>
  <c r="W192" i="24"/>
  <c r="V136" i="24"/>
  <c r="V192" i="24"/>
  <c r="V205" i="24"/>
  <c r="W185" i="24"/>
  <c r="W136" i="24"/>
  <c r="W205" i="24"/>
  <c r="V142" i="24"/>
  <c r="V185" i="24"/>
  <c r="W142" i="24"/>
  <c r="W148" i="24"/>
  <c r="W64" i="20"/>
  <c r="V90" i="20"/>
  <c r="W97" i="20"/>
  <c r="W117" i="20"/>
  <c r="W145" i="20"/>
  <c r="W7" i="20"/>
  <c r="V125" i="20"/>
  <c r="V106" i="20"/>
  <c r="V97" i="20"/>
  <c r="W125" i="20"/>
  <c r="W90" i="20"/>
  <c r="V136" i="20"/>
  <c r="W136" i="20"/>
  <c r="V117" i="20"/>
  <c r="V145" i="20"/>
  <c r="V7" i="20"/>
  <c r="W49" i="20"/>
  <c r="W106" i="20"/>
  <c r="V76" i="20"/>
  <c r="W76" i="20"/>
  <c r="V49" i="20"/>
  <c r="V64" i="20"/>
  <c r="M88" i="12"/>
  <c r="M56" i="12"/>
  <c r="K100" i="12"/>
  <c r="K68" i="12"/>
  <c r="K36" i="12"/>
  <c r="M84" i="12"/>
  <c r="M52" i="12"/>
  <c r="L44" i="12"/>
  <c r="L76" i="12"/>
  <c r="L56" i="12"/>
  <c r="L88" i="12"/>
  <c r="K40" i="12"/>
  <c r="K72" i="12"/>
  <c r="K104" i="12"/>
  <c r="M80" i="12"/>
  <c r="M48" i="12"/>
  <c r="K76" i="12"/>
  <c r="K44" i="12"/>
  <c r="M92" i="12"/>
  <c r="M60" i="12"/>
  <c r="L36" i="12"/>
  <c r="L68" i="12"/>
  <c r="L100" i="12"/>
  <c r="L48" i="12"/>
  <c r="L80" i="12"/>
  <c r="K32" i="12"/>
  <c r="K64" i="12"/>
  <c r="K96" i="12"/>
  <c r="F100" i="12"/>
  <c r="F84" i="12"/>
  <c r="F68" i="12"/>
  <c r="F52" i="12"/>
  <c r="F36" i="12"/>
  <c r="G104" i="12"/>
  <c r="G88" i="12"/>
  <c r="G72" i="12"/>
  <c r="G56" i="12"/>
  <c r="G40" i="12"/>
  <c r="H104" i="12"/>
  <c r="H88" i="12"/>
  <c r="H72" i="12"/>
  <c r="H56" i="12"/>
  <c r="H40" i="12"/>
  <c r="I104" i="12"/>
  <c r="I88" i="12"/>
  <c r="I72" i="12"/>
  <c r="I56" i="12"/>
  <c r="I40" i="12"/>
  <c r="J104" i="12"/>
  <c r="J88" i="12"/>
  <c r="J72" i="12"/>
  <c r="J56" i="12"/>
  <c r="J40" i="12"/>
  <c r="J68" i="12"/>
  <c r="J36" i="12"/>
  <c r="G100" i="12"/>
  <c r="G84" i="12"/>
  <c r="G68" i="12"/>
  <c r="G52" i="12"/>
  <c r="G36" i="12"/>
  <c r="H100" i="12"/>
  <c r="H84" i="12"/>
  <c r="H68" i="12"/>
  <c r="H52" i="12"/>
  <c r="H36" i="12"/>
  <c r="I100" i="12"/>
  <c r="I84" i="12"/>
  <c r="I68" i="12"/>
  <c r="I52" i="12"/>
  <c r="I36" i="12"/>
  <c r="J100" i="12"/>
  <c r="J84" i="12"/>
  <c r="J60" i="12"/>
  <c r="F40" i="12"/>
  <c r="F56" i="12"/>
  <c r="F72" i="12"/>
  <c r="F88" i="12"/>
  <c r="F104" i="12"/>
  <c r="M104" i="12"/>
  <c r="M72" i="12"/>
  <c r="M40" i="12"/>
  <c r="K84" i="12"/>
  <c r="K52" i="12"/>
  <c r="M100" i="12"/>
  <c r="M68" i="12"/>
  <c r="M36" i="12"/>
  <c r="L60" i="12"/>
  <c r="L92" i="12"/>
  <c r="L40" i="12"/>
  <c r="L72" i="12"/>
  <c r="L104" i="12"/>
  <c r="K56" i="12"/>
  <c r="K88" i="12"/>
  <c r="M96" i="12"/>
  <c r="M64" i="12"/>
  <c r="M32" i="12"/>
  <c r="K92" i="12"/>
  <c r="K60" i="12"/>
  <c r="M76" i="12"/>
  <c r="M44" i="12"/>
  <c r="L52" i="12"/>
  <c r="L84" i="12"/>
  <c r="L32" i="12"/>
  <c r="L64" i="12"/>
  <c r="L96" i="12"/>
  <c r="K48" i="12"/>
  <c r="K80" i="12"/>
  <c r="H17" i="7"/>
  <c r="X90" i="23" s="1"/>
  <c r="F92" i="12"/>
  <c r="F76" i="12"/>
  <c r="F60" i="12"/>
  <c r="F44" i="12"/>
  <c r="F32" i="12"/>
  <c r="G96" i="12"/>
  <c r="G80" i="12"/>
  <c r="G64" i="12"/>
  <c r="G48" i="12"/>
  <c r="G32" i="12"/>
  <c r="H96" i="12"/>
  <c r="H80" i="12"/>
  <c r="H64" i="12"/>
  <c r="H48" i="12"/>
  <c r="H32" i="12"/>
  <c r="I96" i="12"/>
  <c r="I80" i="12"/>
  <c r="I64" i="12"/>
  <c r="I48" i="12"/>
  <c r="I32" i="12"/>
  <c r="J96" i="12"/>
  <c r="J80" i="12"/>
  <c r="J64" i="12"/>
  <c r="J48" i="12"/>
  <c r="J32" i="12"/>
  <c r="J52" i="12"/>
  <c r="G92" i="12"/>
  <c r="G76" i="12"/>
  <c r="G60" i="12"/>
  <c r="G44" i="12"/>
  <c r="H92" i="12"/>
  <c r="H76" i="12"/>
  <c r="H60" i="12"/>
  <c r="H44" i="12"/>
  <c r="I92" i="12"/>
  <c r="I76" i="12"/>
  <c r="I60" i="12"/>
  <c r="I44" i="12"/>
  <c r="J92" i="12"/>
  <c r="J76" i="12"/>
  <c r="J44" i="12"/>
  <c r="F48" i="12"/>
  <c r="F64" i="12"/>
  <c r="F80" i="12"/>
  <c r="F96" i="12"/>
  <c r="K33" i="7"/>
  <c r="D33" i="7"/>
  <c r="D57" i="7"/>
  <c r="D77" i="7"/>
  <c r="D81" i="7"/>
  <c r="D93" i="7"/>
  <c r="D69" i="7"/>
  <c r="D53" i="7"/>
  <c r="D85" i="7"/>
  <c r="D101" i="7"/>
  <c r="K37" i="7"/>
  <c r="K73" i="7"/>
  <c r="K81" i="7"/>
  <c r="K61" i="7"/>
  <c r="K49" i="7"/>
  <c r="K89" i="7"/>
  <c r="K97" i="7"/>
  <c r="K65" i="7"/>
  <c r="K41" i="7"/>
  <c r="G49" i="7"/>
  <c r="G57" i="7"/>
  <c r="G81" i="7"/>
  <c r="G97" i="7"/>
  <c r="G101" i="7"/>
  <c r="G61" i="7"/>
  <c r="G73" i="7"/>
  <c r="G93" i="7"/>
  <c r="G77" i="7"/>
  <c r="N61" i="7"/>
  <c r="N29" i="7"/>
  <c r="N89" i="7"/>
  <c r="N45" i="7"/>
  <c r="N41" i="7"/>
  <c r="N53" i="7"/>
  <c r="N65" i="7"/>
  <c r="N49" i="7"/>
  <c r="N69" i="7"/>
  <c r="E97" i="7"/>
  <c r="E89" i="7"/>
  <c r="E85" i="7"/>
  <c r="E33" i="7"/>
  <c r="E61" i="7"/>
  <c r="E57" i="7"/>
  <c r="E77" i="7"/>
  <c r="E45" i="7"/>
  <c r="M65" i="7"/>
  <c r="M53" i="7"/>
  <c r="M101" i="7"/>
  <c r="M33" i="7"/>
  <c r="M41" i="7"/>
  <c r="M45" i="7"/>
  <c r="M73" i="7"/>
  <c r="N17" i="7"/>
  <c r="X145" i="23" s="1"/>
  <c r="D84" i="12"/>
  <c r="D92" i="12"/>
  <c r="D25" i="12"/>
  <c r="D32" i="12"/>
  <c r="D88" i="12"/>
  <c r="D100" i="12"/>
  <c r="D64" i="12"/>
  <c r="D48" i="12"/>
  <c r="D56" i="12"/>
  <c r="D52" i="12"/>
  <c r="D68" i="12"/>
  <c r="G17" i="7"/>
  <c r="X76" i="23" s="1"/>
  <c r="L25" i="12"/>
  <c r="E88" i="12"/>
  <c r="E60" i="12"/>
  <c r="E36" i="12"/>
  <c r="E40" i="12"/>
  <c r="E56" i="12"/>
  <c r="E25" i="12"/>
  <c r="E32" i="12"/>
  <c r="E76" i="12"/>
  <c r="G25" i="12"/>
  <c r="E68" i="12"/>
  <c r="E84" i="12"/>
  <c r="E92" i="12"/>
  <c r="E80" i="12"/>
  <c r="E48" i="12"/>
  <c r="I89" i="7"/>
  <c r="I93" i="7"/>
  <c r="I49" i="7"/>
  <c r="I101" i="7"/>
  <c r="I53" i="7"/>
  <c r="I65" i="7"/>
  <c r="I37" i="7"/>
  <c r="I29" i="7"/>
  <c r="I22" i="7"/>
  <c r="I45" i="7"/>
  <c r="H97" i="7"/>
  <c r="H73" i="7"/>
  <c r="H89" i="7"/>
  <c r="H65" i="7"/>
  <c r="H29" i="7"/>
  <c r="H22" i="7"/>
  <c r="H53" i="7"/>
  <c r="H57" i="7"/>
  <c r="H41" i="7"/>
  <c r="L57" i="7"/>
  <c r="L81" i="7"/>
  <c r="L49" i="7"/>
  <c r="L41" i="7"/>
  <c r="L29" i="7"/>
  <c r="L53" i="7"/>
  <c r="L37" i="7"/>
  <c r="L61" i="7"/>
  <c r="L77" i="7"/>
  <c r="I17" i="7"/>
  <c r="X97" i="23" s="1"/>
  <c r="F97" i="7"/>
  <c r="F85" i="7"/>
  <c r="F81" i="7"/>
  <c r="F49" i="7"/>
  <c r="F77" i="7"/>
  <c r="F41" i="7"/>
  <c r="F57" i="7"/>
  <c r="K17" i="7"/>
  <c r="X117" i="23" s="1"/>
  <c r="J37" i="7"/>
  <c r="J61" i="7"/>
  <c r="J41" i="7"/>
  <c r="J53" i="7"/>
  <c r="J81" i="7"/>
  <c r="J57" i="7"/>
  <c r="J69" i="7"/>
  <c r="J49" i="7"/>
  <c r="J73" i="7"/>
  <c r="M89" i="7"/>
  <c r="J85" i="7"/>
  <c r="M81" i="7"/>
  <c r="F93" i="7"/>
  <c r="F89" i="7"/>
  <c r="M69" i="7"/>
  <c r="F61" i="7"/>
  <c r="D97" i="7"/>
  <c r="D37" i="7"/>
  <c r="D45" i="7"/>
  <c r="D41" i="7"/>
  <c r="D49" i="7"/>
  <c r="D22" i="7"/>
  <c r="D29" i="7"/>
  <c r="D89" i="7"/>
  <c r="D61" i="7"/>
  <c r="D65" i="7"/>
  <c r="K101" i="7"/>
  <c r="K57" i="7"/>
  <c r="K53" i="7"/>
  <c r="K29" i="7"/>
  <c r="K93" i="7"/>
  <c r="K45" i="7"/>
  <c r="G29" i="7"/>
  <c r="G69" i="7"/>
  <c r="G65" i="7"/>
  <c r="G37" i="7"/>
  <c r="G41" i="7"/>
  <c r="G89" i="7"/>
  <c r="G45" i="7"/>
  <c r="N85" i="7"/>
  <c r="N101" i="7"/>
  <c r="N33" i="7"/>
  <c r="N37" i="7"/>
  <c r="N57" i="7"/>
  <c r="N97" i="7"/>
  <c r="N93" i="7"/>
  <c r="N81" i="7"/>
  <c r="E53" i="7"/>
  <c r="E69" i="7"/>
  <c r="E101" i="7"/>
  <c r="E29" i="7"/>
  <c r="E37" i="7"/>
  <c r="E49" i="7"/>
  <c r="E65" i="7"/>
  <c r="L17" i="7"/>
  <c r="X125" i="23" s="1"/>
  <c r="M93" i="7"/>
  <c r="M57" i="7"/>
  <c r="M49" i="7"/>
  <c r="M77" i="7"/>
  <c r="M85" i="7"/>
  <c r="M37" i="7"/>
  <c r="M22" i="7"/>
  <c r="M29" i="7"/>
  <c r="M97" i="7"/>
  <c r="D60" i="12"/>
  <c r="D36" i="12"/>
  <c r="D96" i="12"/>
  <c r="D44" i="12"/>
  <c r="D80" i="12"/>
  <c r="D40" i="12"/>
  <c r="D104" i="12"/>
  <c r="D72" i="12"/>
  <c r="D76" i="12"/>
  <c r="E72" i="12"/>
  <c r="E104" i="12"/>
  <c r="E96" i="12"/>
  <c r="E100" i="12"/>
  <c r="E52" i="12"/>
  <c r="E44" i="12"/>
  <c r="E64" i="12"/>
  <c r="M25" i="12"/>
  <c r="K25" i="12"/>
  <c r="F25" i="12"/>
  <c r="I25" i="12"/>
  <c r="H25" i="12"/>
  <c r="J25" i="12"/>
  <c r="I77" i="7"/>
  <c r="I73" i="7"/>
  <c r="I33" i="7"/>
  <c r="I97" i="7"/>
  <c r="I81" i="7"/>
  <c r="I85" i="7"/>
  <c r="I41" i="7"/>
  <c r="I61" i="7"/>
  <c r="H101" i="7"/>
  <c r="H61" i="7"/>
  <c r="H37" i="7"/>
  <c r="H81" i="7"/>
  <c r="H45" i="7"/>
  <c r="H49" i="7"/>
  <c r="H77" i="7"/>
  <c r="H33" i="7"/>
  <c r="H85" i="7"/>
  <c r="H93" i="7"/>
  <c r="L73" i="7"/>
  <c r="L93" i="7"/>
  <c r="L89" i="7"/>
  <c r="L45" i="7"/>
  <c r="L85" i="7"/>
  <c r="L97" i="7"/>
  <c r="L33" i="7"/>
  <c r="L101" i="7"/>
  <c r="E17" i="7"/>
  <c r="X49" i="23" s="1"/>
  <c r="D17" i="7"/>
  <c r="X7" i="23" s="1"/>
  <c r="F33" i="7"/>
  <c r="F45" i="7"/>
  <c r="F65" i="7"/>
  <c r="F22" i="7"/>
  <c r="F23" i="7" s="1"/>
  <c r="F29" i="7"/>
  <c r="F37" i="7"/>
  <c r="F73" i="7"/>
  <c r="F101" i="7"/>
  <c r="F69" i="7"/>
  <c r="J97" i="7"/>
  <c r="J65" i="7"/>
  <c r="J101" i="7"/>
  <c r="J45" i="7"/>
  <c r="J77" i="7"/>
  <c r="J89" i="7"/>
  <c r="J29" i="7"/>
  <c r="J22" i="7"/>
  <c r="J33" i="7"/>
  <c r="J93" i="7"/>
  <c r="M17" i="7"/>
  <c r="X136" i="23" s="1"/>
  <c r="E73" i="7"/>
  <c r="H69" i="7"/>
  <c r="G85" i="7"/>
  <c r="N73" i="7"/>
  <c r="F53" i="7"/>
  <c r="E93" i="7"/>
  <c r="E71" i="26"/>
  <c r="M156" i="23"/>
  <c r="H205" i="20"/>
  <c r="J178" i="20"/>
  <c r="E156" i="20"/>
  <c r="M157" i="20"/>
  <c r="I225" i="20"/>
  <c r="M219" i="23"/>
  <c r="H78" i="26"/>
  <c r="J165" i="23"/>
  <c r="N205" i="20"/>
  <c r="N225" i="20"/>
  <c r="M227" i="23"/>
  <c r="F166" i="20"/>
  <c r="J186" i="20"/>
  <c r="N205" i="23"/>
  <c r="J157" i="20"/>
  <c r="J227" i="23"/>
  <c r="F226" i="23"/>
  <c r="K156" i="23"/>
  <c r="I31" i="26"/>
  <c r="J203" i="20"/>
  <c r="J212" i="20"/>
  <c r="F203" i="20"/>
  <c r="H164" i="20"/>
  <c r="N178" i="20"/>
  <c r="K205" i="20"/>
  <c r="K226" i="20"/>
  <c r="L194" i="23"/>
  <c r="F157" i="20"/>
  <c r="E157" i="23"/>
  <c r="I226" i="23"/>
  <c r="L163" i="23"/>
  <c r="K194" i="23"/>
  <c r="L178" i="20"/>
  <c r="I185" i="23"/>
  <c r="F225" i="20"/>
  <c r="N186" i="20"/>
  <c r="E163" i="23"/>
  <c r="I194" i="23"/>
  <c r="K226" i="23"/>
  <c r="F175" i="20"/>
  <c r="I169" i="20"/>
  <c r="E205" i="23"/>
  <c r="H156" i="23"/>
  <c r="E177" i="23"/>
  <c r="F204" i="23"/>
  <c r="E226" i="20"/>
  <c r="M187" i="20"/>
  <c r="G204" i="20"/>
  <c r="K156" i="20"/>
  <c r="G165" i="20"/>
  <c r="I219" i="20"/>
  <c r="H186" i="20"/>
  <c r="L187" i="23"/>
  <c r="K194" i="20"/>
  <c r="F179" i="23"/>
  <c r="M204" i="23"/>
  <c r="I157" i="20"/>
  <c r="H226" i="20"/>
  <c r="H226" i="23"/>
  <c r="I194" i="20"/>
  <c r="L226" i="23"/>
  <c r="L188" i="20"/>
  <c r="N194" i="20"/>
  <c r="H179" i="23"/>
  <c r="K188" i="20"/>
  <c r="M187" i="23"/>
  <c r="J14" i="7" l="1"/>
  <c r="U106" i="23" s="1"/>
  <c r="K14" i="7"/>
  <c r="U117" i="23" s="1"/>
  <c r="D14" i="7"/>
  <c r="U7" i="23" s="1"/>
  <c r="F17" i="12"/>
  <c r="H14" i="7"/>
  <c r="U90" i="23" s="1"/>
  <c r="F14" i="7"/>
  <c r="U64" i="23" s="1"/>
  <c r="L14" i="7"/>
  <c r="U125" i="23" s="1"/>
  <c r="M17" i="12"/>
  <c r="I14" i="7"/>
  <c r="U97" i="23" s="1"/>
  <c r="G17" i="12"/>
  <c r="L17" i="12"/>
  <c r="I17" i="12"/>
  <c r="J17" i="12"/>
  <c r="H17" i="12"/>
  <c r="K17" i="12"/>
  <c r="N14" i="7"/>
  <c r="U145" i="23" s="1"/>
  <c r="E41" i="7"/>
  <c r="E14" i="7" s="1"/>
  <c r="U49" i="23" s="1"/>
  <c r="D73" i="7"/>
  <c r="K77" i="7"/>
  <c r="I69" i="7"/>
  <c r="M61" i="7"/>
  <c r="M19" i="7" s="1"/>
  <c r="K69" i="7"/>
  <c r="I57" i="7"/>
  <c r="G33" i="7"/>
  <c r="G14" i="7" s="1"/>
  <c r="U76" i="23" s="1"/>
  <c r="F19" i="7"/>
  <c r="L69" i="7"/>
  <c r="N22" i="7"/>
  <c r="N77" i="7"/>
  <c r="L65" i="7"/>
  <c r="L22" i="7"/>
  <c r="G53" i="7"/>
  <c r="G22" i="7"/>
  <c r="G23" i="7" s="1"/>
  <c r="E81" i="7"/>
  <c r="E22" i="7"/>
  <c r="K85" i="7"/>
  <c r="K22" i="7"/>
  <c r="E17" i="12"/>
  <c r="D17" i="12"/>
  <c r="M14" i="7"/>
  <c r="U136" i="23" s="1"/>
  <c r="J26" i="12"/>
  <c r="J22" i="12"/>
  <c r="I22" i="12"/>
  <c r="I26" i="12"/>
  <c r="F22" i="12"/>
  <c r="F26" i="12"/>
  <c r="M23" i="7"/>
  <c r="D19" i="7"/>
  <c r="D23" i="7"/>
  <c r="I23" i="7"/>
  <c r="E26" i="12"/>
  <c r="E22" i="12"/>
  <c r="J23" i="7"/>
  <c r="J19" i="7"/>
  <c r="H22" i="12"/>
  <c r="H26" i="12"/>
  <c r="K22" i="12"/>
  <c r="K26" i="12"/>
  <c r="M22" i="12"/>
  <c r="M26" i="12"/>
  <c r="H23" i="7"/>
  <c r="H19" i="7"/>
  <c r="G26" i="12"/>
  <c r="G22" i="12"/>
  <c r="L26" i="12"/>
  <c r="L22" i="12"/>
  <c r="D26" i="12"/>
  <c r="D22" i="12"/>
  <c r="J175" i="24"/>
  <c r="L183" i="24"/>
  <c r="I138" i="24"/>
  <c r="N75" i="20"/>
  <c r="L124" i="20"/>
  <c r="I67" i="20"/>
  <c r="M96" i="20"/>
  <c r="K127" i="20"/>
  <c r="F170" i="24"/>
  <c r="H171" i="20"/>
  <c r="I200" i="23"/>
  <c r="M208" i="23"/>
  <c r="G206" i="24"/>
  <c r="L131" i="20"/>
  <c r="G149" i="24"/>
  <c r="H170" i="24"/>
  <c r="K116" i="20"/>
  <c r="M147" i="20"/>
  <c r="I144" i="24"/>
  <c r="L48" i="20"/>
  <c r="F199" i="20"/>
  <c r="G148" i="20"/>
  <c r="E159" i="23"/>
  <c r="F159" i="20"/>
  <c r="J152" i="23"/>
  <c r="L54" i="20"/>
  <c r="N222" i="23"/>
  <c r="F147" i="20"/>
  <c r="G89" i="20"/>
  <c r="I184" i="24"/>
  <c r="G150" i="24"/>
  <c r="L128" i="20"/>
  <c r="G79" i="20"/>
  <c r="N159" i="23"/>
  <c r="J161" i="24"/>
  <c r="J170" i="24"/>
  <c r="L191" i="24"/>
  <c r="K9" i="20"/>
  <c r="F204" i="24"/>
  <c r="M128" i="20"/>
  <c r="E96" i="20"/>
  <c r="N207" i="24"/>
  <c r="E66" i="20"/>
  <c r="L193" i="24"/>
  <c r="E143" i="24"/>
  <c r="G159" i="20"/>
  <c r="N181" i="20"/>
  <c r="I128" i="20"/>
  <c r="H190" i="20"/>
  <c r="L109" i="20"/>
  <c r="F139" i="20"/>
  <c r="J183" i="24"/>
  <c r="I159" i="23"/>
  <c r="M92" i="20"/>
  <c r="K186" i="24"/>
  <c r="N96" i="20"/>
  <c r="I51" i="20"/>
  <c r="H222" i="23"/>
  <c r="M177" i="24"/>
  <c r="M160" i="24"/>
  <c r="J138" i="24"/>
  <c r="F135" i="24"/>
  <c r="G181" i="20"/>
  <c r="N81" i="20"/>
  <c r="H120" i="20"/>
  <c r="M48" i="20"/>
  <c r="I204" i="24"/>
  <c r="H169" i="24"/>
  <c r="H105" i="20"/>
  <c r="J221" i="20"/>
  <c r="N84" i="20"/>
  <c r="K139" i="20"/>
  <c r="N150" i="24"/>
  <c r="H110" i="20"/>
  <c r="N9" i="20"/>
  <c r="N109" i="20"/>
  <c r="M55" i="20"/>
  <c r="M161" i="24"/>
  <c r="K10" i="20"/>
  <c r="N183" i="24"/>
  <c r="N204" i="24"/>
  <c r="K96" i="20"/>
  <c r="H108" i="20"/>
  <c r="F187" i="24"/>
  <c r="J160" i="24"/>
  <c r="K181" i="20"/>
  <c r="L190" i="20"/>
  <c r="H99" i="20"/>
  <c r="E193" i="24"/>
  <c r="N199" i="20"/>
  <c r="M109" i="20"/>
  <c r="F161" i="24"/>
  <c r="M89" i="20"/>
  <c r="L198" i="24"/>
  <c r="N184" i="24"/>
  <c r="E208" i="23"/>
  <c r="E52" i="20"/>
  <c r="G94" i="20"/>
  <c r="G190" i="23"/>
  <c r="N88" i="20"/>
  <c r="I148" i="20"/>
  <c r="E100" i="20"/>
  <c r="H148" i="20"/>
  <c r="L108" i="20"/>
  <c r="E148" i="20"/>
  <c r="G63" i="20"/>
  <c r="I135" i="20"/>
  <c r="L134" i="20"/>
  <c r="I171" i="23"/>
  <c r="I190" i="20"/>
  <c r="E187" i="24"/>
  <c r="I74" i="26"/>
  <c r="K191" i="24"/>
  <c r="L144" i="24"/>
  <c r="M67" i="20"/>
  <c r="J124" i="20"/>
  <c r="K141" i="24"/>
  <c r="M144" i="20"/>
  <c r="H115" i="20"/>
  <c r="N147" i="24"/>
  <c r="G135" i="20"/>
  <c r="M193" i="24"/>
  <c r="N171" i="20"/>
  <c r="E10" i="20"/>
  <c r="F186" i="24"/>
  <c r="L207" i="20"/>
  <c r="E137" i="24"/>
  <c r="G187" i="24"/>
  <c r="L152" i="23"/>
  <c r="M221" i="20"/>
  <c r="N157" i="24"/>
  <c r="F119" i="20"/>
  <c r="F169" i="24"/>
  <c r="L204" i="24"/>
  <c r="G138" i="24"/>
  <c r="M56" i="20"/>
  <c r="F178" i="24"/>
  <c r="F207" i="24"/>
  <c r="K109" i="20"/>
  <c r="K159" i="23"/>
  <c r="G95" i="20"/>
  <c r="M141" i="24"/>
  <c r="N63" i="20"/>
  <c r="N71" i="20"/>
  <c r="N190" i="23"/>
  <c r="N191" i="24"/>
  <c r="L170" i="24"/>
  <c r="F9" i="20"/>
  <c r="F74" i="26"/>
  <c r="E9" i="20"/>
  <c r="F143" i="24"/>
  <c r="H67" i="20"/>
  <c r="H208" i="23"/>
  <c r="J93" i="20"/>
  <c r="J99" i="20"/>
  <c r="F128" i="20"/>
  <c r="G178" i="24"/>
  <c r="I93" i="20"/>
  <c r="L159" i="20"/>
  <c r="H177" i="24"/>
  <c r="I92" i="20"/>
  <c r="F137" i="24"/>
  <c r="H152" i="23"/>
  <c r="E184" i="24"/>
  <c r="G138" i="20"/>
  <c r="E135" i="24"/>
  <c r="F147" i="24"/>
  <c r="J63" i="20"/>
  <c r="J73" i="20" s="1"/>
  <c r="N193" i="24"/>
  <c r="H78" i="20"/>
  <c r="J72" i="20"/>
  <c r="G161" i="24"/>
  <c r="E92" i="20"/>
  <c r="K187" i="24"/>
  <c r="I75" i="20"/>
  <c r="I80" i="20" s="1"/>
  <c r="G222" i="23"/>
  <c r="M175" i="24"/>
  <c r="F190" i="23"/>
  <c r="F99" i="20"/>
  <c r="J199" i="20"/>
  <c r="J159" i="20"/>
  <c r="M100" i="20"/>
  <c r="L60" i="20"/>
  <c r="M61" i="20"/>
  <c r="J71" i="20"/>
  <c r="I127" i="20"/>
  <c r="E120" i="20"/>
  <c r="M108" i="20"/>
  <c r="M143" i="24"/>
  <c r="F193" i="24"/>
  <c r="I82" i="20"/>
  <c r="N149" i="24"/>
  <c r="M190" i="20"/>
  <c r="E222" i="23"/>
  <c r="F194" i="24"/>
  <c r="L78" i="20"/>
  <c r="G124" i="20"/>
  <c r="G130" i="20" s="1"/>
  <c r="I149" i="24"/>
  <c r="E158" i="24"/>
  <c r="M186" i="24"/>
  <c r="E138" i="24"/>
  <c r="M6" i="20"/>
  <c r="M27" i="20" s="1"/>
  <c r="K74" i="26"/>
  <c r="L169" i="24"/>
  <c r="F152" i="20"/>
  <c r="N144" i="24"/>
  <c r="E67" i="20"/>
  <c r="K178" i="24"/>
  <c r="J190" i="23"/>
  <c r="G208" i="23"/>
  <c r="J178" i="24"/>
  <c r="G127" i="20"/>
  <c r="I119" i="20"/>
  <c r="F190" i="20"/>
  <c r="G170" i="24"/>
  <c r="J193" i="24"/>
  <c r="K152" i="20"/>
  <c r="M138" i="20"/>
  <c r="J79" i="20"/>
  <c r="N48" i="20"/>
  <c r="F93" i="20"/>
  <c r="L135" i="24"/>
  <c r="L140" i="24" s="1"/>
  <c r="M149" i="24"/>
  <c r="I169" i="24"/>
  <c r="K204" i="24"/>
  <c r="K209" i="24" s="1"/>
  <c r="N105" i="20"/>
  <c r="M66" i="20"/>
  <c r="K181" i="23"/>
  <c r="F221" i="20"/>
  <c r="E78" i="20"/>
  <c r="I141" i="24"/>
  <c r="K121" i="20"/>
  <c r="N120" i="20"/>
  <c r="I9" i="20"/>
  <c r="I183" i="24"/>
  <c r="L119" i="20"/>
  <c r="H204" i="24"/>
  <c r="M170" i="24"/>
  <c r="N138" i="20"/>
  <c r="H183" i="24"/>
  <c r="K137" i="24"/>
  <c r="J127" i="20"/>
  <c r="H92" i="20"/>
  <c r="J144" i="20"/>
  <c r="H150" i="24"/>
  <c r="F75" i="20"/>
  <c r="J144" i="24"/>
  <c r="N141" i="24"/>
  <c r="M120" i="20"/>
  <c r="K158" i="24"/>
  <c r="N112" i="20"/>
  <c r="F52" i="20"/>
  <c r="K99" i="20"/>
  <c r="H167" i="24"/>
  <c r="M79" i="20"/>
  <c r="J141" i="24"/>
  <c r="I52" i="20"/>
  <c r="N138" i="24"/>
  <c r="N10" i="20"/>
  <c r="E161" i="24"/>
  <c r="J148" i="20"/>
  <c r="K128" i="20"/>
  <c r="G167" i="24"/>
  <c r="J159" i="23"/>
  <c r="H138" i="20"/>
  <c r="H119" i="20"/>
  <c r="K208" i="24"/>
  <c r="H60" i="26"/>
  <c r="H93" i="20"/>
  <c r="F153" i="24"/>
  <c r="E175" i="24"/>
  <c r="M222" i="23"/>
  <c r="I181" i="23"/>
  <c r="J108" i="20"/>
  <c r="F149" i="24"/>
  <c r="J78" i="20"/>
  <c r="M135" i="24"/>
  <c r="F151" i="24"/>
  <c r="H174" i="24"/>
  <c r="G142" i="20"/>
  <c r="I221" i="20"/>
  <c r="F138" i="24"/>
  <c r="E139" i="20"/>
  <c r="F139" i="24"/>
  <c r="N66" i="20"/>
  <c r="M159" i="23"/>
  <c r="E144" i="20"/>
  <c r="J52" i="20"/>
  <c r="H124" i="20"/>
  <c r="L92" i="20"/>
  <c r="I78" i="20"/>
  <c r="J152" i="20"/>
  <c r="E207" i="20"/>
  <c r="F159" i="23"/>
  <c r="M187" i="24"/>
  <c r="M60" i="20"/>
  <c r="G119" i="20"/>
  <c r="G171" i="20"/>
  <c r="I159" i="20"/>
  <c r="I89" i="20"/>
  <c r="K152" i="23"/>
  <c r="G52" i="20"/>
  <c r="E149" i="24"/>
  <c r="N167" i="24"/>
  <c r="N172" i="24" s="1"/>
  <c r="L116" i="20"/>
  <c r="L123" i="20" s="1"/>
  <c r="K93" i="20"/>
  <c r="L187" i="24"/>
  <c r="I60" i="26"/>
  <c r="E167" i="24"/>
  <c r="E173" i="24" s="1"/>
  <c r="G60" i="26"/>
  <c r="H139" i="20"/>
  <c r="L177" i="24"/>
  <c r="E169" i="24"/>
  <c r="E135" i="20"/>
  <c r="I10" i="20"/>
  <c r="L152" i="20"/>
  <c r="L100" i="20"/>
  <c r="K190" i="20"/>
  <c r="K160" i="24"/>
  <c r="K221" i="20"/>
  <c r="N173" i="24"/>
  <c r="K105" i="20"/>
  <c r="K110" i="20" s="1"/>
  <c r="G159" i="23"/>
  <c r="E160" i="24"/>
  <c r="J96" i="20"/>
  <c r="J204" i="24"/>
  <c r="J209" i="24" s="1"/>
  <c r="N108" i="20"/>
  <c r="N52" i="20"/>
  <c r="G9" i="20"/>
  <c r="F154" i="24"/>
  <c r="J67" i="20"/>
  <c r="J190" i="20"/>
  <c r="L147" i="20"/>
  <c r="G199" i="20"/>
  <c r="H48" i="20"/>
  <c r="J171" i="20"/>
  <c r="H193" i="24"/>
  <c r="M137" i="24"/>
  <c r="H221" i="20"/>
  <c r="E181" i="23"/>
  <c r="L181" i="20"/>
  <c r="F200" i="23"/>
  <c r="L63" i="20"/>
  <c r="J194" i="24"/>
  <c r="F85" i="20"/>
  <c r="G108" i="20"/>
  <c r="H160" i="24"/>
  <c r="F144" i="24"/>
  <c r="K108" i="20"/>
  <c r="G175" i="24"/>
  <c r="E109" i="20"/>
  <c r="I83" i="20"/>
  <c r="K159" i="20"/>
  <c r="J147" i="24"/>
  <c r="M204" i="24"/>
  <c r="J103" i="20"/>
  <c r="J68" i="20"/>
  <c r="M135" i="20"/>
  <c r="L148" i="20"/>
  <c r="M54" i="20"/>
  <c r="M9" i="20"/>
  <c r="E116" i="20"/>
  <c r="H181" i="23"/>
  <c r="E144" i="24"/>
  <c r="L9" i="20"/>
  <c r="H138" i="24"/>
  <c r="K200" i="23"/>
  <c r="N111" i="20"/>
  <c r="M35" i="20"/>
  <c r="I63" i="20"/>
  <c r="I70" i="20" s="1"/>
  <c r="G71" i="20"/>
  <c r="M16" i="20"/>
  <c r="H190" i="23"/>
  <c r="I170" i="24"/>
  <c r="N200" i="23"/>
  <c r="E171" i="24"/>
  <c r="M78" i="20"/>
  <c r="K63" i="20"/>
  <c r="N208" i="24"/>
  <c r="G144" i="24"/>
  <c r="E104" i="20"/>
  <c r="H184" i="24"/>
  <c r="L208" i="23"/>
  <c r="J186" i="24"/>
  <c r="M159" i="20"/>
  <c r="E191" i="24"/>
  <c r="N171" i="24"/>
  <c r="G6" i="20"/>
  <c r="G21" i="20" s="1"/>
  <c r="I116" i="20"/>
  <c r="H61" i="20"/>
  <c r="L141" i="24"/>
  <c r="L146" i="24" s="1"/>
  <c r="F150" i="24"/>
  <c r="N92" i="20"/>
  <c r="J6" i="20"/>
  <c r="E207" i="24"/>
  <c r="J74" i="26"/>
  <c r="N86" i="20"/>
  <c r="J44" i="20"/>
  <c r="H116" i="20"/>
  <c r="J38" i="20"/>
  <c r="I186" i="24"/>
  <c r="H171" i="23"/>
  <c r="N178" i="24"/>
  <c r="J171" i="23"/>
  <c r="L135" i="20"/>
  <c r="J13" i="20"/>
  <c r="J60" i="26"/>
  <c r="F191" i="24"/>
  <c r="F202" i="24" s="1"/>
  <c r="I199" i="20"/>
  <c r="I150" i="24"/>
  <c r="K208" i="23"/>
  <c r="L159" i="23"/>
  <c r="I161" i="24"/>
  <c r="H207" i="20"/>
  <c r="J20" i="20"/>
  <c r="L6" i="20"/>
  <c r="J207" i="24"/>
  <c r="H135" i="24"/>
  <c r="E190" i="20"/>
  <c r="I79" i="20"/>
  <c r="I208" i="23"/>
  <c r="I193" i="24"/>
  <c r="F127" i="20"/>
  <c r="L57" i="20"/>
  <c r="I187" i="24"/>
  <c r="L196" i="24"/>
  <c r="N6" i="20"/>
  <c r="N29" i="20" s="1"/>
  <c r="N28" i="20"/>
  <c r="L40" i="20"/>
  <c r="G137" i="24"/>
  <c r="N21" i="20"/>
  <c r="H199" i="20"/>
  <c r="H194" i="24"/>
  <c r="E147" i="20"/>
  <c r="J100" i="20"/>
  <c r="E63" i="20"/>
  <c r="E6" i="20"/>
  <c r="G207" i="24"/>
  <c r="E171" i="23"/>
  <c r="E17" i="20"/>
  <c r="M142" i="20"/>
  <c r="L175" i="24"/>
  <c r="M169" i="24"/>
  <c r="K69" i="20"/>
  <c r="G28" i="20"/>
  <c r="F199" i="24"/>
  <c r="M12" i="20"/>
  <c r="F140" i="24"/>
  <c r="E103" i="20"/>
  <c r="J206" i="24"/>
  <c r="J105" i="20"/>
  <c r="J89" i="20"/>
  <c r="M139" i="20"/>
  <c r="E159" i="20"/>
  <c r="N38" i="20"/>
  <c r="K175" i="24"/>
  <c r="M52" i="20"/>
  <c r="J137" i="24"/>
  <c r="J37" i="20"/>
  <c r="H143" i="24"/>
  <c r="K169" i="24"/>
  <c r="F171" i="20"/>
  <c r="G47" i="20"/>
  <c r="L55" i="20"/>
  <c r="K166" i="24"/>
  <c r="K170" i="24"/>
  <c r="E203" i="24"/>
  <c r="N13" i="20"/>
  <c r="I171" i="20"/>
  <c r="L137" i="24"/>
  <c r="K48" i="20"/>
  <c r="I140" i="20"/>
  <c r="J207" i="20"/>
  <c r="N93" i="20"/>
  <c r="E33" i="20"/>
  <c r="H140" i="24"/>
  <c r="I122" i="20"/>
  <c r="M95" i="20"/>
  <c r="E99" i="20"/>
  <c r="H206" i="24"/>
  <c r="N221" i="20"/>
  <c r="I124" i="20"/>
  <c r="M146" i="24"/>
  <c r="L51" i="20"/>
  <c r="G44" i="20"/>
  <c r="N190" i="24"/>
  <c r="L37" i="20"/>
  <c r="L26" i="20"/>
  <c r="K198" i="24"/>
  <c r="E165" i="24"/>
  <c r="G140" i="20"/>
  <c r="M25" i="20"/>
  <c r="I73" i="20"/>
  <c r="N32" i="20"/>
  <c r="N35" i="20"/>
  <c r="N22" i="20"/>
  <c r="K70" i="20"/>
  <c r="E199" i="24"/>
  <c r="G42" i="20"/>
  <c r="G39" i="20"/>
  <c r="G27" i="20"/>
  <c r="N68" i="20"/>
  <c r="N196" i="24"/>
  <c r="E69" i="20"/>
  <c r="E14" i="20"/>
  <c r="E44" i="20"/>
  <c r="E26" i="20"/>
  <c r="L179" i="24"/>
  <c r="J110" i="20"/>
  <c r="L99" i="20"/>
  <c r="L200" i="23"/>
  <c r="J187" i="24"/>
  <c r="L143" i="24"/>
  <c r="I206" i="24"/>
  <c r="K119" i="20"/>
  <c r="M10" i="20"/>
  <c r="G200" i="23"/>
  <c r="N85" i="20"/>
  <c r="N159" i="20"/>
  <c r="N170" i="24"/>
  <c r="H127" i="20"/>
  <c r="M103" i="20"/>
  <c r="L194" i="24"/>
  <c r="N143" i="24"/>
  <c r="E51" i="20"/>
  <c r="E138" i="20"/>
  <c r="L222" i="23"/>
  <c r="L69" i="20"/>
  <c r="N147" i="20"/>
  <c r="L122" i="20"/>
  <c r="K92" i="20"/>
  <c r="L199" i="20"/>
  <c r="G109" i="20"/>
  <c r="I147" i="24"/>
  <c r="H51" i="20"/>
  <c r="G190" i="20"/>
  <c r="M138" i="24"/>
  <c r="K102" i="20"/>
  <c r="J208" i="24"/>
  <c r="N144" i="20"/>
  <c r="J129" i="20"/>
  <c r="G193" i="24"/>
  <c r="K103" i="20"/>
  <c r="J157" i="24"/>
  <c r="N74" i="26"/>
  <c r="K113" i="20"/>
  <c r="G66" i="20"/>
  <c r="E122" i="20"/>
  <c r="M124" i="20"/>
  <c r="M134" i="20" s="1"/>
  <c r="H159" i="23"/>
  <c r="K150" i="24"/>
  <c r="J21" i="20"/>
  <c r="I208" i="24"/>
  <c r="L150" i="24"/>
  <c r="J109" i="20"/>
  <c r="M102" i="20"/>
  <c r="L52" i="20"/>
  <c r="M39" i="20"/>
  <c r="J92" i="20"/>
  <c r="N100" i="20"/>
  <c r="K74" i="20"/>
  <c r="F167" i="24"/>
  <c r="L36" i="20"/>
  <c r="E70" i="20"/>
  <c r="J101" i="20"/>
  <c r="M21" i="20"/>
  <c r="I69" i="20"/>
  <c r="I152" i="23"/>
  <c r="L41" i="20"/>
  <c r="I177" i="24"/>
  <c r="K67" i="20"/>
  <c r="N67" i="20"/>
  <c r="M181" i="20"/>
  <c r="E166" i="24"/>
  <c r="M34" i="20"/>
  <c r="N127" i="20"/>
  <c r="L27" i="20"/>
  <c r="L139" i="20"/>
  <c r="K138" i="24"/>
  <c r="L138" i="20"/>
  <c r="J104" i="20"/>
  <c r="E89" i="20"/>
  <c r="E221" i="20"/>
  <c r="J10" i="20"/>
  <c r="I48" i="20"/>
  <c r="F174" i="24"/>
  <c r="H55" i="20"/>
  <c r="N156" i="24"/>
  <c r="F66" i="20"/>
  <c r="H79" i="20"/>
  <c r="K148" i="20"/>
  <c r="H133" i="20"/>
  <c r="K57" i="20"/>
  <c r="K147" i="20"/>
  <c r="K100" i="20"/>
  <c r="L190" i="23"/>
  <c r="E37" i="20"/>
  <c r="I160" i="24"/>
  <c r="K112" i="20"/>
  <c r="I141" i="20"/>
  <c r="G100" i="20"/>
  <c r="G171" i="23"/>
  <c r="J134" i="20"/>
  <c r="F197" i="24"/>
  <c r="N188" i="24"/>
  <c r="G73" i="20"/>
  <c r="L43" i="20"/>
  <c r="L32" i="20"/>
  <c r="K201" i="24"/>
  <c r="E163" i="24"/>
  <c r="I155" i="24"/>
  <c r="M46" i="20"/>
  <c r="M14" i="20"/>
  <c r="N41" i="20"/>
  <c r="N17" i="20"/>
  <c r="N33" i="20"/>
  <c r="K73" i="20"/>
  <c r="M130" i="20"/>
  <c r="G26" i="20"/>
  <c r="G45" i="20"/>
  <c r="G12" i="20"/>
  <c r="N74" i="20"/>
  <c r="N203" i="24"/>
  <c r="E73" i="20"/>
  <c r="E12" i="20"/>
  <c r="E28" i="20"/>
  <c r="E27" i="20"/>
  <c r="J115" i="20"/>
  <c r="E94" i="20"/>
  <c r="I56" i="20"/>
  <c r="K55" i="20"/>
  <c r="I132" i="20"/>
  <c r="F198" i="24"/>
  <c r="G69" i="20"/>
  <c r="L31" i="20"/>
  <c r="L13" i="20"/>
  <c r="K199" i="24"/>
  <c r="E123" i="20"/>
  <c r="E164" i="24"/>
  <c r="M42" i="20"/>
  <c r="M22" i="20"/>
  <c r="N156" i="20"/>
  <c r="N30" i="20"/>
  <c r="M131" i="20"/>
  <c r="G46" i="20"/>
  <c r="G18" i="20"/>
  <c r="E71" i="20"/>
  <c r="E39" i="20"/>
  <c r="E36" i="20"/>
  <c r="J112" i="20"/>
  <c r="I55" i="20"/>
  <c r="I134" i="20"/>
  <c r="J135" i="24"/>
  <c r="F60" i="26"/>
  <c r="K171" i="23"/>
  <c r="H89" i="20"/>
  <c r="H94" i="20" s="1"/>
  <c r="M127" i="20"/>
  <c r="M184" i="24"/>
  <c r="H96" i="20"/>
  <c r="G139" i="20"/>
  <c r="G105" i="20"/>
  <c r="F148" i="20"/>
  <c r="L56" i="20"/>
  <c r="L184" i="24"/>
  <c r="H152" i="20"/>
  <c r="J200" i="23"/>
  <c r="I147" i="20"/>
  <c r="M104" i="20"/>
  <c r="K177" i="24"/>
  <c r="F160" i="24"/>
  <c r="I108" i="20"/>
  <c r="G184" i="24"/>
  <c r="J51" i="20"/>
  <c r="L66" i="20"/>
  <c r="M75" i="20"/>
  <c r="I167" i="24"/>
  <c r="F116" i="20"/>
  <c r="M84" i="20"/>
  <c r="H147" i="24"/>
  <c r="G152" i="20"/>
  <c r="J119" i="20"/>
  <c r="F184" i="24"/>
  <c r="G99" i="20"/>
  <c r="F109" i="20"/>
  <c r="H59" i="20"/>
  <c r="G181" i="23"/>
  <c r="G147" i="20"/>
  <c r="I190" i="23"/>
  <c r="L130" i="20"/>
  <c r="N194" i="24"/>
  <c r="K79" i="20"/>
  <c r="K199" i="20"/>
  <c r="I81" i="20"/>
  <c r="L74" i="26"/>
  <c r="L67" i="20"/>
  <c r="N128" i="20"/>
  <c r="N101" i="20"/>
  <c r="I135" i="24"/>
  <c r="I139" i="24" s="1"/>
  <c r="M28" i="20"/>
  <c r="L72" i="20"/>
  <c r="H187" i="24"/>
  <c r="N82" i="20"/>
  <c r="F206" i="24"/>
  <c r="L132" i="20"/>
  <c r="M44" i="20"/>
  <c r="E147" i="24"/>
  <c r="N152" i="20"/>
  <c r="M167" i="24"/>
  <c r="N187" i="24"/>
  <c r="K68" i="20"/>
  <c r="M24" i="20"/>
  <c r="G78" i="20"/>
  <c r="L140" i="20"/>
  <c r="F124" i="20"/>
  <c r="L160" i="24"/>
  <c r="L21" i="20"/>
  <c r="N26" i="20"/>
  <c r="L39" i="20"/>
  <c r="M149" i="20"/>
  <c r="J179" i="24"/>
  <c r="J222" i="23"/>
  <c r="E124" i="20"/>
  <c r="E129" i="20" s="1"/>
  <c r="K196" i="24"/>
  <c r="G110" i="20"/>
  <c r="F207" i="20"/>
  <c r="M88" i="20"/>
  <c r="F138" i="20"/>
  <c r="M99" i="20"/>
  <c r="I66" i="20"/>
  <c r="H171" i="24"/>
  <c r="N153" i="24"/>
  <c r="M18" i="20"/>
  <c r="M139" i="24"/>
  <c r="J66" i="20"/>
  <c r="G93" i="20"/>
  <c r="G194" i="24"/>
  <c r="I209" i="24"/>
  <c r="H161" i="24"/>
  <c r="M20" i="20"/>
  <c r="J150" i="24"/>
  <c r="K197" i="24"/>
  <c r="F89" i="20"/>
  <c r="F95" i="20" s="1"/>
  <c r="M171" i="23"/>
  <c r="H178" i="24"/>
  <c r="G32" i="20"/>
  <c r="F67" i="20"/>
  <c r="M171" i="24"/>
  <c r="G36" i="20"/>
  <c r="L73" i="20"/>
  <c r="I72" i="20"/>
  <c r="L158" i="24"/>
  <c r="N186" i="24"/>
  <c r="H54" i="20"/>
  <c r="E204" i="24"/>
  <c r="G51" i="20"/>
  <c r="J74" i="20"/>
  <c r="N25" i="20"/>
  <c r="M31" i="20"/>
  <c r="E150" i="20"/>
  <c r="E108" i="20"/>
  <c r="G112" i="20"/>
  <c r="L71" i="20"/>
  <c r="N44" i="20"/>
  <c r="J147" i="20"/>
  <c r="N12" i="20"/>
  <c r="J151" i="24"/>
  <c r="J150" i="20"/>
  <c r="E11" i="20"/>
  <c r="E79" i="20"/>
  <c r="F157" i="24"/>
  <c r="L149" i="24"/>
  <c r="K193" i="24"/>
  <c r="L74" i="20"/>
  <c r="I157" i="24"/>
  <c r="I140" i="24"/>
  <c r="N16" i="20"/>
  <c r="K72" i="20"/>
  <c r="E202" i="24"/>
  <c r="G23" i="20"/>
  <c r="N200" i="24"/>
  <c r="E40" i="20"/>
  <c r="L162" i="24"/>
  <c r="K58" i="20"/>
  <c r="J181" i="23"/>
  <c r="N110" i="20"/>
  <c r="E152" i="23"/>
  <c r="K144" i="20"/>
  <c r="K150" i="20" s="1"/>
  <c r="J75" i="20"/>
  <c r="F92" i="20"/>
  <c r="M152" i="20"/>
  <c r="N53" i="20"/>
  <c r="F177" i="24"/>
  <c r="H128" i="20"/>
  <c r="N60" i="26"/>
  <c r="H144" i="20"/>
  <c r="F96" i="20"/>
  <c r="N124" i="20"/>
  <c r="J31" i="20"/>
  <c r="F158" i="24"/>
  <c r="J25" i="20"/>
  <c r="J45" i="20"/>
  <c r="I207" i="20"/>
  <c r="N190" i="20"/>
  <c r="L202" i="24"/>
  <c r="L203" i="24"/>
  <c r="G221" i="20"/>
  <c r="N57" i="20"/>
  <c r="L221" i="20"/>
  <c r="J9" i="20"/>
  <c r="J128" i="20"/>
  <c r="G152" i="23"/>
  <c r="H63" i="20"/>
  <c r="H72" i="20" s="1"/>
  <c r="G116" i="20"/>
  <c r="E127" i="20"/>
  <c r="L38" i="20"/>
  <c r="L197" i="24"/>
  <c r="E141" i="20"/>
  <c r="I152" i="20"/>
  <c r="I178" i="24"/>
  <c r="I87" i="20"/>
  <c r="N102" i="20"/>
  <c r="K123" i="20"/>
  <c r="M140" i="24"/>
  <c r="N18" i="20"/>
  <c r="L133" i="20"/>
  <c r="K183" i="24"/>
  <c r="H131" i="20"/>
  <c r="E200" i="23"/>
  <c r="M207" i="20"/>
  <c r="E75" i="20"/>
  <c r="N23" i="20"/>
  <c r="N51" i="20"/>
  <c r="K149" i="24"/>
  <c r="M207" i="24"/>
  <c r="M133" i="20"/>
  <c r="K184" i="24"/>
  <c r="N78" i="20"/>
  <c r="N154" i="24"/>
  <c r="F79" i="20"/>
  <c r="N87" i="20"/>
  <c r="L144" i="20"/>
  <c r="L14" i="20"/>
  <c r="G68" i="20"/>
  <c r="N31" i="20"/>
  <c r="G29" i="20"/>
  <c r="K101" i="20"/>
  <c r="E45" i="20"/>
  <c r="J154" i="24"/>
  <c r="M188" i="24"/>
  <c r="K75" i="20"/>
  <c r="N208" i="23"/>
  <c r="K51" i="20"/>
  <c r="K207" i="24"/>
  <c r="F171" i="23"/>
  <c r="F155" i="24"/>
  <c r="E87" i="20"/>
  <c r="E32" i="20"/>
  <c r="M105" i="20"/>
  <c r="F152" i="23"/>
  <c r="L45" i="20"/>
  <c r="I173" i="24"/>
  <c r="I145" i="24"/>
  <c r="E25" i="20"/>
  <c r="G38" i="20"/>
  <c r="M23" i="20"/>
  <c r="M93" i="20"/>
  <c r="I188" i="24"/>
  <c r="G19" i="20"/>
  <c r="K222" i="23"/>
  <c r="F88" i="20"/>
  <c r="F222" i="23"/>
  <c r="L29" i="20"/>
  <c r="N134" i="20"/>
  <c r="H151" i="24"/>
  <c r="M181" i="23"/>
  <c r="E152" i="20"/>
  <c r="M94" i="20"/>
  <c r="L22" i="20"/>
  <c r="K164" i="24"/>
  <c r="M19" i="20"/>
  <c r="K104" i="20"/>
  <c r="I61" i="20"/>
  <c r="K146" i="24"/>
  <c r="J15" i="20"/>
  <c r="K190" i="23"/>
  <c r="E186" i="24"/>
  <c r="J139" i="20"/>
  <c r="F164" i="24"/>
  <c r="F86" i="20"/>
  <c r="I142" i="20"/>
  <c r="L44" i="20"/>
  <c r="G173" i="24"/>
  <c r="G129" i="20"/>
  <c r="J130" i="20"/>
  <c r="H71" i="20"/>
  <c r="N155" i="24"/>
  <c r="M26" i="20"/>
  <c r="M37" i="20"/>
  <c r="N15" i="20"/>
  <c r="N24" i="20"/>
  <c r="N20" i="20"/>
  <c r="M172" i="24"/>
  <c r="H129" i="20"/>
  <c r="E82" i="20"/>
  <c r="E197" i="24"/>
  <c r="G30" i="20"/>
  <c r="G24" i="20"/>
  <c r="G17" i="20"/>
  <c r="N73" i="20"/>
  <c r="I121" i="20"/>
  <c r="N199" i="24"/>
  <c r="E23" i="20"/>
  <c r="E29" i="20"/>
  <c r="E22" i="20"/>
  <c r="K188" i="24"/>
  <c r="E130" i="20"/>
  <c r="F173" i="24"/>
  <c r="K84" i="20"/>
  <c r="M111" i="20"/>
  <c r="L163" i="24"/>
  <c r="I62" i="20"/>
  <c r="K62" i="20"/>
  <c r="I158" i="24"/>
  <c r="M51" i="20"/>
  <c r="K149" i="20"/>
  <c r="F63" i="20"/>
  <c r="F6" i="20"/>
  <c r="G92" i="20"/>
  <c r="J26" i="20"/>
  <c r="J167" i="24"/>
  <c r="N175" i="24"/>
  <c r="F41" i="20"/>
  <c r="N145" i="24"/>
  <c r="J177" i="24"/>
  <c r="F16" i="20"/>
  <c r="N207" i="20"/>
  <c r="K52" i="20"/>
  <c r="G143" i="24"/>
  <c r="M140" i="20"/>
  <c r="H149" i="20"/>
  <c r="I137" i="24"/>
  <c r="L207" i="24"/>
  <c r="H158" i="24"/>
  <c r="H163" i="24" s="1"/>
  <c r="L161" i="24"/>
  <c r="K202" i="24"/>
  <c r="G96" i="20"/>
  <c r="I138" i="20"/>
  <c r="M190" i="23"/>
  <c r="K203" i="24"/>
  <c r="H186" i="24"/>
  <c r="K111" i="20"/>
  <c r="N19" i="20"/>
  <c r="I194" i="24"/>
  <c r="I191" i="24"/>
  <c r="M38" i="20"/>
  <c r="G191" i="24"/>
  <c r="N181" i="23"/>
  <c r="E128" i="20"/>
  <c r="N43" i="20"/>
  <c r="J102" i="20"/>
  <c r="H207" i="24"/>
  <c r="K120" i="20"/>
  <c r="K179" i="24"/>
  <c r="G10" i="20"/>
  <c r="G144" i="20"/>
  <c r="N39" i="20"/>
  <c r="L121" i="20"/>
  <c r="E155" i="24"/>
  <c r="J19" i="20"/>
  <c r="F78" i="20"/>
  <c r="L47" i="20"/>
  <c r="I109" i="20"/>
  <c r="E30" i="20"/>
  <c r="F152" i="24"/>
  <c r="M147" i="24"/>
  <c r="M194" i="24"/>
  <c r="N161" i="24"/>
  <c r="M148" i="20"/>
  <c r="H52" i="20"/>
  <c r="M60" i="26"/>
  <c r="F51" i="20"/>
  <c r="E190" i="23"/>
  <c r="G120" i="20"/>
  <c r="F135" i="20"/>
  <c r="J143" i="24"/>
  <c r="G67" i="20"/>
  <c r="E74" i="26"/>
  <c r="E60" i="26"/>
  <c r="H56" i="20"/>
  <c r="H149" i="24"/>
  <c r="E174" i="24"/>
  <c r="H150" i="20"/>
  <c r="G135" i="24"/>
  <c r="G139" i="24" s="1"/>
  <c r="N79" i="20"/>
  <c r="H6" i="20"/>
  <c r="L96" i="20"/>
  <c r="L102" i="20" s="1"/>
  <c r="F105" i="20"/>
  <c r="J158" i="24"/>
  <c r="K171" i="20"/>
  <c r="E170" i="24"/>
  <c r="F18" i="20"/>
  <c r="G74" i="26"/>
  <c r="H43" i="20"/>
  <c r="F47" i="20"/>
  <c r="H95" i="20"/>
  <c r="L181" i="23"/>
  <c r="M62" i="20"/>
  <c r="E194" i="24"/>
  <c r="M87" i="20"/>
  <c r="G207" i="20"/>
  <c r="J135" i="20"/>
  <c r="J143" i="20" s="1"/>
  <c r="F208" i="23"/>
  <c r="J181" i="20"/>
  <c r="E178" i="24"/>
  <c r="M41" i="20"/>
  <c r="J145" i="24"/>
  <c r="K138" i="20"/>
  <c r="N206" i="24"/>
  <c r="L42" i="20"/>
  <c r="J169" i="24"/>
  <c r="N135" i="24"/>
  <c r="N139" i="24" s="1"/>
  <c r="F45" i="20"/>
  <c r="H135" i="20"/>
  <c r="N89" i="20"/>
  <c r="N95" i="20" s="1"/>
  <c r="M57" i="20"/>
  <c r="M158" i="24"/>
  <c r="E179" i="24"/>
  <c r="H147" i="20"/>
  <c r="G20" i="20"/>
  <c r="K135" i="24"/>
  <c r="H139" i="24"/>
  <c r="L206" i="24"/>
  <c r="K167" i="24"/>
  <c r="F123" i="20"/>
  <c r="J81" i="20"/>
  <c r="L61" i="20"/>
  <c r="M166" i="24"/>
  <c r="L188" i="24"/>
  <c r="N60" i="20"/>
  <c r="I139" i="20"/>
  <c r="G160" i="24"/>
  <c r="L127" i="20"/>
  <c r="H181" i="20"/>
  <c r="L120" i="20"/>
  <c r="G133" i="20"/>
  <c r="L53" i="20"/>
  <c r="H27" i="20"/>
  <c r="I222" i="23"/>
  <c r="I6" i="20"/>
  <c r="I47" i="20"/>
  <c r="E199" i="20"/>
  <c r="E72" i="20"/>
  <c r="N72" i="20"/>
  <c r="J149" i="20"/>
  <c r="E143" i="20"/>
  <c r="E133" i="20"/>
  <c r="K78" i="20"/>
  <c r="E181" i="20"/>
  <c r="M119" i="20"/>
  <c r="F23" i="20"/>
  <c r="M13" i="20"/>
  <c r="I105" i="20"/>
  <c r="H159" i="20"/>
  <c r="J94" i="20"/>
  <c r="E42" i="20"/>
  <c r="G48" i="20"/>
  <c r="I200" i="24"/>
  <c r="H113" i="20"/>
  <c r="E195" i="24"/>
  <c r="F10" i="20"/>
  <c r="E188" i="24"/>
  <c r="H74" i="20"/>
  <c r="N135" i="20"/>
  <c r="N140" i="20" s="1"/>
  <c r="I143" i="24"/>
  <c r="J113" i="20"/>
  <c r="H153" i="24"/>
  <c r="I152" i="24"/>
  <c r="J116" i="20"/>
  <c r="N56" i="20"/>
  <c r="F156" i="24"/>
  <c r="F162" i="24"/>
  <c r="F87" i="20"/>
  <c r="J155" i="24"/>
  <c r="H17" i="20"/>
  <c r="L104" i="20"/>
  <c r="L17" i="20"/>
  <c r="G172" i="24"/>
  <c r="F115" i="20"/>
  <c r="N103" i="20"/>
  <c r="J131" i="20"/>
  <c r="H70" i="20"/>
  <c r="N152" i="24"/>
  <c r="M33" i="20"/>
  <c r="I71" i="20"/>
  <c r="H162" i="24"/>
  <c r="N36" i="20"/>
  <c r="N46" i="20"/>
  <c r="E157" i="24"/>
  <c r="M173" i="24"/>
  <c r="H134" i="20"/>
  <c r="E86" i="20"/>
  <c r="E201" i="24"/>
  <c r="G31" i="20"/>
  <c r="G25" i="20"/>
  <c r="G13" i="20"/>
  <c r="N70" i="20"/>
  <c r="I123" i="20"/>
  <c r="N201" i="24"/>
  <c r="H143" i="20"/>
  <c r="N94" i="20"/>
  <c r="E31" i="20"/>
  <c r="E34" i="20"/>
  <c r="E47" i="20"/>
  <c r="K189" i="24"/>
  <c r="E131" i="20"/>
  <c r="I195" i="24"/>
  <c r="K87" i="20"/>
  <c r="G201" i="24"/>
  <c r="I23" i="20"/>
  <c r="I11" i="20"/>
  <c r="I21" i="20"/>
  <c r="I28" i="20"/>
  <c r="L164" i="24"/>
  <c r="I57" i="20"/>
  <c r="I115" i="20"/>
  <c r="K60" i="20"/>
  <c r="G53" i="20"/>
  <c r="I129" i="20"/>
  <c r="N142" i="20"/>
  <c r="M144" i="24"/>
  <c r="L138" i="24"/>
  <c r="H144" i="24"/>
  <c r="K124" i="20"/>
  <c r="N160" i="24"/>
  <c r="G75" i="20"/>
  <c r="H100" i="20"/>
  <c r="H74" i="26"/>
  <c r="I120" i="20"/>
  <c r="H9" i="20"/>
  <c r="F203" i="24"/>
  <c r="E150" i="24"/>
  <c r="H175" i="24"/>
  <c r="F20" i="20"/>
  <c r="H25" i="20"/>
  <c r="L147" i="24"/>
  <c r="K89" i="20"/>
  <c r="J84" i="20"/>
  <c r="J184" i="24"/>
  <c r="N114" i="20"/>
  <c r="F144" i="20"/>
  <c r="L93" i="20"/>
  <c r="K194" i="24"/>
  <c r="M178" i="24"/>
  <c r="N119" i="20"/>
  <c r="G74" i="20"/>
  <c r="L171" i="20"/>
  <c r="I86" i="20"/>
  <c r="L200" i="24"/>
  <c r="L16" i="20"/>
  <c r="F46" i="20"/>
  <c r="E93" i="20"/>
  <c r="G35" i="20"/>
  <c r="L70" i="20"/>
  <c r="N174" i="24"/>
  <c r="L30" i="20"/>
  <c r="F141" i="24"/>
  <c r="E21" i="20"/>
  <c r="F104" i="20"/>
  <c r="G128" i="20"/>
  <c r="K206" i="24"/>
  <c r="L58" i="20"/>
  <c r="G102" i="20"/>
  <c r="K60" i="26"/>
  <c r="H57" i="20"/>
  <c r="F196" i="24"/>
  <c r="E132" i="20"/>
  <c r="G61" i="20"/>
  <c r="J114" i="20"/>
  <c r="K86" i="20"/>
  <c r="I68" i="20"/>
  <c r="J163" i="24"/>
  <c r="M83" i="20"/>
  <c r="H75" i="20"/>
  <c r="G141" i="24"/>
  <c r="N171" i="23"/>
  <c r="H209" i="24"/>
  <c r="I100" i="20"/>
  <c r="M53" i="20"/>
  <c r="N55" i="20"/>
  <c r="M17" i="20"/>
  <c r="H191" i="24"/>
  <c r="L79" i="20"/>
  <c r="I99" i="20"/>
  <c r="G158" i="24"/>
  <c r="F48" i="20"/>
  <c r="J14" i="20"/>
  <c r="E46" i="20"/>
  <c r="F171" i="24"/>
  <c r="J111" i="20"/>
  <c r="G171" i="24"/>
  <c r="N158" i="24"/>
  <c r="M15" i="20"/>
  <c r="E119" i="20"/>
  <c r="L186" i="24"/>
  <c r="J149" i="24"/>
  <c r="G37" i="20"/>
  <c r="M200" i="23"/>
  <c r="L89" i="20"/>
  <c r="L94" i="20" s="1"/>
  <c r="G143" i="20"/>
  <c r="F32" i="20"/>
  <c r="L101" i="20"/>
  <c r="J133" i="20"/>
  <c r="M47" i="20"/>
  <c r="N34" i="20"/>
  <c r="K71" i="20"/>
  <c r="E84" i="20"/>
  <c r="G40" i="20"/>
  <c r="H140" i="20"/>
  <c r="E35" i="20"/>
  <c r="M163" i="24"/>
  <c r="K81" i="20"/>
  <c r="I31" i="20"/>
  <c r="I19" i="20"/>
  <c r="G149" i="20"/>
  <c r="I111" i="20"/>
  <c r="G54" i="20"/>
  <c r="N143" i="20"/>
  <c r="I40" i="20"/>
  <c r="N152" i="23"/>
  <c r="I53" i="20"/>
  <c r="E121" i="20"/>
  <c r="N69" i="20"/>
  <c r="G55" i="20"/>
  <c r="M58" i="20"/>
  <c r="E171" i="20"/>
  <c r="H10" i="20"/>
  <c r="K165" i="24"/>
  <c r="I175" i="24"/>
  <c r="J85" i="20"/>
  <c r="M199" i="20"/>
  <c r="J70" i="20"/>
  <c r="M101" i="20"/>
  <c r="H190" i="24"/>
  <c r="M129" i="20"/>
  <c r="L60" i="26"/>
  <c r="L33" i="20"/>
  <c r="H132" i="20"/>
  <c r="F150" i="20"/>
  <c r="G22" i="20"/>
  <c r="L145" i="24"/>
  <c r="E177" i="24"/>
  <c r="E156" i="24"/>
  <c r="N58" i="20"/>
  <c r="G177" i="24"/>
  <c r="K135" i="20"/>
  <c r="E140" i="24"/>
  <c r="M32" i="20"/>
  <c r="M152" i="23"/>
  <c r="H19" i="20"/>
  <c r="L10" i="20"/>
  <c r="I84" i="20"/>
  <c r="G140" i="24"/>
  <c r="L103" i="20"/>
  <c r="F111" i="20"/>
  <c r="E162" i="24"/>
  <c r="M43" i="20"/>
  <c r="H166" i="24"/>
  <c r="N14" i="20"/>
  <c r="M174" i="24"/>
  <c r="E198" i="24"/>
  <c r="G34" i="20"/>
  <c r="E68" i="20"/>
  <c r="E24" i="20"/>
  <c r="E134" i="20"/>
  <c r="K172" i="24"/>
  <c r="G197" i="24"/>
  <c r="I29" i="20"/>
  <c r="I26" i="20"/>
  <c r="G150" i="20"/>
  <c r="K56" i="20"/>
  <c r="G57" i="20"/>
  <c r="J122" i="20"/>
  <c r="N83" i="20"/>
  <c r="M150" i="24"/>
  <c r="J138" i="20"/>
  <c r="N61" i="20"/>
  <c r="M208" i="24"/>
  <c r="F131" i="20"/>
  <c r="N99" i="20"/>
  <c r="I143" i="20"/>
  <c r="K200" i="24"/>
  <c r="M36" i="20"/>
  <c r="N157" i="20"/>
  <c r="E200" i="24"/>
  <c r="N195" i="24"/>
  <c r="E19" i="20"/>
  <c r="F55" i="20"/>
  <c r="G203" i="24"/>
  <c r="I34" i="20"/>
  <c r="I58" i="20"/>
  <c r="K53" i="20"/>
  <c r="L95" i="20"/>
  <c r="L75" i="20"/>
  <c r="E101" i="20"/>
  <c r="I144" i="20"/>
  <c r="H141" i="24"/>
  <c r="H201" i="24"/>
  <c r="F120" i="20"/>
  <c r="J140" i="20"/>
  <c r="J120" i="20"/>
  <c r="E142" i="20"/>
  <c r="J95" i="20"/>
  <c r="K134" i="20"/>
  <c r="L171" i="23"/>
  <c r="J152" i="24"/>
  <c r="G131" i="20"/>
  <c r="M29" i="20"/>
  <c r="E151" i="24"/>
  <c r="H130" i="20"/>
  <c r="G14" i="20"/>
  <c r="E43" i="20"/>
  <c r="F57" i="20"/>
  <c r="G195" i="24"/>
  <c r="I42" i="20"/>
  <c r="I59" i="20"/>
  <c r="K139" i="24"/>
  <c r="L166" i="24"/>
  <c r="G58" i="20"/>
  <c r="F181" i="23"/>
  <c r="N80" i="20"/>
  <c r="F12" i="20"/>
  <c r="E15" i="20"/>
  <c r="L18" i="20"/>
  <c r="G186" i="24"/>
  <c r="L201" i="24"/>
  <c r="H11" i="20"/>
  <c r="L154" i="24"/>
  <c r="E41" i="20"/>
  <c r="I14" i="20"/>
  <c r="E141" i="24"/>
  <c r="K66" i="20"/>
  <c r="L105" i="20"/>
  <c r="N189" i="24"/>
  <c r="I207" i="24"/>
  <c r="L195" i="24"/>
  <c r="K143" i="24"/>
  <c r="H16" i="20"/>
  <c r="K114" i="20"/>
  <c r="M183" i="24"/>
  <c r="M116" i="20"/>
  <c r="I96" i="20"/>
  <c r="F175" i="24"/>
  <c r="F208" i="24"/>
  <c r="F141" i="20"/>
  <c r="E183" i="24"/>
  <c r="F195" i="24"/>
  <c r="G169" i="24"/>
  <c r="G122" i="20"/>
  <c r="F82" i="20"/>
  <c r="J42" i="20"/>
  <c r="J132" i="20"/>
  <c r="K147" i="24"/>
  <c r="G164" i="24"/>
  <c r="K59" i="20"/>
  <c r="G115" i="20"/>
  <c r="I88" i="20"/>
  <c r="G72" i="20"/>
  <c r="L46" i="20"/>
  <c r="F114" i="20"/>
  <c r="H68" i="20"/>
  <c r="M30" i="20"/>
  <c r="H164" i="24"/>
  <c r="N11" i="20"/>
  <c r="H202" i="24"/>
  <c r="E196" i="24"/>
  <c r="G43" i="20"/>
  <c r="N140" i="24"/>
  <c r="E74" i="20"/>
  <c r="E13" i="20"/>
  <c r="F59" i="20"/>
  <c r="K174" i="24"/>
  <c r="G200" i="24"/>
  <c r="M113" i="20"/>
  <c r="I24" i="20"/>
  <c r="I37" i="20"/>
  <c r="I54" i="20"/>
  <c r="K61" i="20"/>
  <c r="G60" i="20"/>
  <c r="M191" i="24"/>
  <c r="I190" i="24"/>
  <c r="M206" i="24"/>
  <c r="L139" i="24"/>
  <c r="F201" i="24"/>
  <c r="H66" i="20"/>
  <c r="H109" i="20"/>
  <c r="L209" i="24"/>
  <c r="J69" i="20"/>
  <c r="K6" i="20"/>
  <c r="K33" i="20"/>
  <c r="L24" i="20"/>
  <c r="N198" i="24"/>
  <c r="K12" i="20"/>
  <c r="M115" i="20"/>
  <c r="J172" i="24"/>
  <c r="L19" i="20"/>
  <c r="H73" i="20"/>
  <c r="N37" i="20"/>
  <c r="H203" i="24"/>
  <c r="G33" i="20"/>
  <c r="E38" i="20"/>
  <c r="I198" i="24"/>
  <c r="K25" i="20"/>
  <c r="M114" i="20"/>
  <c r="I20" i="20"/>
  <c r="K151" i="24"/>
  <c r="J48" i="20"/>
  <c r="F183" i="24"/>
  <c r="G134" i="20"/>
  <c r="L115" i="20"/>
  <c r="J146" i="24"/>
  <c r="M156" i="24"/>
  <c r="I85" i="20"/>
  <c r="N42" i="20"/>
  <c r="E140" i="20"/>
  <c r="M74" i="26"/>
  <c r="K207" i="20"/>
  <c r="H200" i="23"/>
  <c r="H42" i="20"/>
  <c r="I15" i="20"/>
  <c r="L11" i="20"/>
  <c r="F200" i="24"/>
  <c r="L35" i="20"/>
  <c r="H69" i="20"/>
  <c r="N27" i="20"/>
  <c r="F132" i="20"/>
  <c r="N197" i="24"/>
  <c r="E20" i="20"/>
  <c r="I203" i="24"/>
  <c r="K29" i="20"/>
  <c r="N166" i="24"/>
  <c r="I38" i="20"/>
  <c r="K54" i="20"/>
  <c r="I130" i="20"/>
  <c r="I110" i="20"/>
  <c r="I131" i="20"/>
  <c r="G189" i="24"/>
  <c r="M143" i="20"/>
  <c r="J58" i="20"/>
  <c r="G183" i="24"/>
  <c r="I196" i="24"/>
  <c r="L62" i="20"/>
  <c r="M165" i="24"/>
  <c r="F94" i="20"/>
  <c r="F129" i="20"/>
  <c r="F22" i="20"/>
  <c r="G174" i="24"/>
  <c r="N45" i="20"/>
  <c r="G15" i="20"/>
  <c r="I103" i="20"/>
  <c r="K80" i="20"/>
  <c r="I18" i="20"/>
  <c r="I112" i="20"/>
  <c r="N139" i="20"/>
  <c r="N169" i="24"/>
  <c r="E172" i="24"/>
  <c r="G204" i="24"/>
  <c r="L167" i="24"/>
  <c r="F163" i="24"/>
  <c r="M11" i="20"/>
  <c r="G147" i="24"/>
  <c r="H165" i="24"/>
  <c r="H15" i="20"/>
  <c r="N177" i="24"/>
  <c r="F37" i="20"/>
  <c r="F72" i="20"/>
  <c r="E105" i="20"/>
  <c r="G70" i="20"/>
  <c r="H44" i="20"/>
  <c r="N209" i="24"/>
  <c r="J23" i="20"/>
  <c r="N116" i="20"/>
  <c r="I27" i="20"/>
  <c r="F36" i="20"/>
  <c r="H137" i="24"/>
  <c r="F108" i="20"/>
  <c r="H112" i="20"/>
  <c r="J33" i="20"/>
  <c r="L143" i="20"/>
  <c r="I39" i="20"/>
  <c r="I153" i="24"/>
  <c r="M45" i="20"/>
  <c r="F81" i="20"/>
  <c r="H22" i="20"/>
  <c r="L25" i="20"/>
  <c r="G132" i="20"/>
  <c r="I154" i="24"/>
  <c r="I74" i="20"/>
  <c r="N40" i="20"/>
  <c r="J142" i="20"/>
  <c r="M132" i="20"/>
  <c r="F130" i="20"/>
  <c r="G41" i="20"/>
  <c r="N202" i="24"/>
  <c r="E16" i="20"/>
  <c r="G166" i="24"/>
  <c r="F172" i="24"/>
  <c r="K17" i="20"/>
  <c r="N162" i="24"/>
  <c r="I17" i="20"/>
  <c r="E95" i="20"/>
  <c r="I60" i="20"/>
  <c r="K143" i="20"/>
  <c r="K156" i="24"/>
  <c r="I133" i="20"/>
  <c r="N148" i="20"/>
  <c r="M86" i="20"/>
  <c r="F181" i="20"/>
  <c r="J11" i="20"/>
  <c r="K144" i="24"/>
  <c r="G123" i="20"/>
  <c r="I181" i="20"/>
  <c r="M59" i="20"/>
  <c r="N129" i="20"/>
  <c r="N137" i="24"/>
  <c r="K195" i="24"/>
  <c r="J171" i="24"/>
  <c r="J47" i="20"/>
  <c r="L86" i="20"/>
  <c r="H13" i="20"/>
  <c r="M63" i="20"/>
  <c r="H189" i="24"/>
  <c r="E48" i="20"/>
  <c r="L178" i="24"/>
  <c r="M123" i="20"/>
  <c r="J208" i="23"/>
  <c r="J191" i="24"/>
  <c r="F13" i="20"/>
  <c r="K161" i="24"/>
  <c r="M40" i="20"/>
  <c r="L129" i="20"/>
  <c r="M151" i="24"/>
  <c r="F83" i="20"/>
  <c r="H24" i="20"/>
  <c r="L23" i="20"/>
  <c r="N104" i="20"/>
  <c r="N151" i="24"/>
  <c r="L151" i="24"/>
  <c r="N47" i="20"/>
  <c r="J141" i="20"/>
  <c r="G16" i="20"/>
  <c r="G11" i="20"/>
  <c r="I95" i="20"/>
  <c r="E18" i="20"/>
  <c r="K190" i="24"/>
  <c r="M69" i="20"/>
  <c r="I46" i="20"/>
  <c r="K142" i="20"/>
  <c r="K115" i="20"/>
  <c r="J34" i="20"/>
  <c r="E102" i="20"/>
  <c r="M171" i="20"/>
  <c r="E206" i="24"/>
  <c r="F100" i="20"/>
  <c r="G156" i="24"/>
  <c r="L68" i="20"/>
  <c r="G141" i="20"/>
  <c r="J189" i="24"/>
  <c r="I94" i="20"/>
  <c r="K140" i="24"/>
  <c r="E54" i="20"/>
  <c r="L165" i="24"/>
  <c r="N141" i="20"/>
  <c r="H114" i="20"/>
  <c r="H111" i="20"/>
  <c r="E190" i="24"/>
  <c r="N54" i="20"/>
  <c r="N59" i="20"/>
  <c r="N62" i="20"/>
  <c r="N113" i="20"/>
  <c r="F80" i="20"/>
  <c r="F84" i="20"/>
  <c r="K162" i="24"/>
  <c r="H172" i="24"/>
  <c r="H60" i="20"/>
  <c r="H58" i="20"/>
  <c r="H62" i="20"/>
  <c r="J156" i="24"/>
  <c r="J153" i="24"/>
  <c r="J39" i="20"/>
  <c r="J17" i="20"/>
  <c r="J40" i="20"/>
  <c r="J43" i="20"/>
  <c r="J36" i="20"/>
  <c r="J24" i="20"/>
  <c r="J27" i="20"/>
  <c r="J28" i="20"/>
  <c r="J32" i="20"/>
  <c r="J12" i="20"/>
  <c r="J16" i="20"/>
  <c r="J41" i="20"/>
  <c r="J29" i="20"/>
  <c r="J18" i="20"/>
  <c r="J30" i="20"/>
  <c r="J22" i="20"/>
  <c r="J46" i="20"/>
  <c r="J35" i="20"/>
  <c r="H122" i="20"/>
  <c r="H123" i="20"/>
  <c r="H121" i="20"/>
  <c r="L142" i="20"/>
  <c r="L28" i="20"/>
  <c r="L20" i="20"/>
  <c r="L34" i="20"/>
  <c r="L15" i="20"/>
  <c r="L12" i="20"/>
  <c r="I151" i="24"/>
  <c r="I156" i="24"/>
  <c r="N150" i="20"/>
  <c r="J139" i="24"/>
  <c r="J140" i="24"/>
  <c r="M189" i="24"/>
  <c r="M190" i="24"/>
  <c r="H102" i="20"/>
  <c r="H103" i="20"/>
  <c r="H104" i="20"/>
  <c r="H101" i="20"/>
  <c r="G113" i="20"/>
  <c r="G111" i="20"/>
  <c r="G114" i="20"/>
  <c r="L189" i="24"/>
  <c r="L190" i="24"/>
  <c r="G190" i="24"/>
  <c r="G188" i="24"/>
  <c r="M82" i="20"/>
  <c r="M80" i="20"/>
  <c r="M81" i="20"/>
  <c r="M85" i="20"/>
  <c r="I172" i="24"/>
  <c r="I171" i="24"/>
  <c r="F121" i="20"/>
  <c r="F122" i="20"/>
  <c r="H154" i="24"/>
  <c r="H155" i="24"/>
  <c r="H152" i="24"/>
  <c r="H156" i="24"/>
  <c r="H157" i="24"/>
  <c r="F189" i="24"/>
  <c r="F190" i="24"/>
  <c r="E153" i="24"/>
  <c r="E152" i="24"/>
  <c r="E154" i="24"/>
  <c r="F134" i="20"/>
  <c r="F133" i="20"/>
  <c r="E209" i="24"/>
  <c r="E208" i="24"/>
  <c r="J83" i="20"/>
  <c r="J80" i="20"/>
  <c r="J87" i="20"/>
  <c r="J82" i="20"/>
  <c r="J88" i="20"/>
  <c r="J86" i="20"/>
  <c r="F101" i="20"/>
  <c r="F102" i="20"/>
  <c r="N131" i="20"/>
  <c r="N130" i="20"/>
  <c r="N132" i="20"/>
  <c r="F166" i="24"/>
  <c r="F165" i="24"/>
  <c r="E88" i="20"/>
  <c r="E83" i="20"/>
  <c r="E81" i="20"/>
  <c r="E80" i="20"/>
  <c r="E85" i="20"/>
  <c r="L150" i="20"/>
  <c r="L149" i="20"/>
  <c r="K83" i="20"/>
  <c r="K88" i="20"/>
  <c r="K85" i="20"/>
  <c r="K82" i="20"/>
  <c r="M110" i="20"/>
  <c r="M112" i="20"/>
  <c r="I165" i="24"/>
  <c r="I162" i="24"/>
  <c r="I166" i="24"/>
  <c r="I163" i="24"/>
  <c r="I164" i="24"/>
  <c r="F69" i="20"/>
  <c r="F68" i="20"/>
  <c r="F73" i="20"/>
  <c r="F71" i="20"/>
  <c r="F70" i="20"/>
  <c r="F11" i="20"/>
  <c r="F29" i="20"/>
  <c r="F38" i="20"/>
  <c r="F33" i="20"/>
  <c r="F17" i="20"/>
  <c r="F25" i="20"/>
  <c r="F34" i="20"/>
  <c r="F28" i="20"/>
  <c r="F21" i="20"/>
  <c r="F40" i="20"/>
  <c r="F43" i="20"/>
  <c r="F26" i="20"/>
  <c r="F31" i="20"/>
  <c r="F14" i="20"/>
  <c r="F30" i="20"/>
  <c r="F42" i="20"/>
  <c r="F15" i="20"/>
  <c r="F19" i="20"/>
  <c r="F24" i="20"/>
  <c r="F27" i="20"/>
  <c r="F44" i="20"/>
  <c r="F39" i="20"/>
  <c r="F35" i="20"/>
  <c r="J174" i="24"/>
  <c r="J173" i="24"/>
  <c r="N179" i="24"/>
  <c r="G104" i="20"/>
  <c r="G101" i="20"/>
  <c r="I199" i="24"/>
  <c r="I201" i="24"/>
  <c r="I202" i="24"/>
  <c r="I197" i="24"/>
  <c r="G198" i="24"/>
  <c r="G199" i="24"/>
  <c r="G202" i="24"/>
  <c r="G196" i="24"/>
  <c r="M153" i="24"/>
  <c r="M157" i="24"/>
  <c r="M155" i="24"/>
  <c r="M154" i="24"/>
  <c r="M152" i="24"/>
  <c r="F140" i="20"/>
  <c r="F142" i="20"/>
  <c r="F143" i="20"/>
  <c r="H40" i="20"/>
  <c r="H46" i="20"/>
  <c r="H32" i="20"/>
  <c r="H36" i="20"/>
  <c r="H26" i="20"/>
  <c r="H47" i="20"/>
  <c r="H31" i="20"/>
  <c r="H12" i="20"/>
  <c r="H18" i="20"/>
  <c r="H41" i="20"/>
  <c r="H29" i="20"/>
  <c r="H30" i="20"/>
  <c r="H37" i="20"/>
  <c r="H39" i="20"/>
  <c r="H14" i="20"/>
  <c r="H33" i="20"/>
  <c r="H45" i="20"/>
  <c r="H35" i="20"/>
  <c r="H28" i="20"/>
  <c r="H34" i="20"/>
  <c r="H21" i="20"/>
  <c r="H23" i="20"/>
  <c r="H20" i="20"/>
  <c r="H38" i="20"/>
  <c r="F113" i="20"/>
  <c r="F110" i="20"/>
  <c r="F112" i="20"/>
  <c r="J162" i="24"/>
  <c r="J166" i="24"/>
  <c r="J165" i="24"/>
  <c r="H142" i="20"/>
  <c r="H141" i="20"/>
  <c r="M164" i="24"/>
  <c r="M162" i="24"/>
  <c r="K173" i="24"/>
  <c r="K171" i="24"/>
  <c r="I41" i="20"/>
  <c r="I33" i="20"/>
  <c r="I45" i="20"/>
  <c r="I43" i="20"/>
  <c r="I25" i="20"/>
  <c r="I35" i="20"/>
  <c r="I30" i="20"/>
  <c r="I44" i="20"/>
  <c r="I22" i="20"/>
  <c r="I13" i="20"/>
  <c r="I12" i="20"/>
  <c r="I32" i="20"/>
  <c r="I36" i="20"/>
  <c r="I16" i="20"/>
  <c r="I114" i="20"/>
  <c r="I113" i="20"/>
  <c r="G56" i="20"/>
  <c r="G62" i="20"/>
  <c r="G59" i="20"/>
  <c r="J121" i="20"/>
  <c r="J123" i="20"/>
  <c r="K133" i="20"/>
  <c r="K132" i="20"/>
  <c r="K130" i="20"/>
  <c r="K131" i="20"/>
  <c r="G85" i="20"/>
  <c r="G86" i="20"/>
  <c r="G84" i="20"/>
  <c r="G83" i="20"/>
  <c r="G80" i="20"/>
  <c r="G81" i="20"/>
  <c r="G88" i="20"/>
  <c r="G82" i="20"/>
  <c r="G87" i="20"/>
  <c r="H179" i="24"/>
  <c r="L155" i="24"/>
  <c r="L156" i="24"/>
  <c r="L157" i="24"/>
  <c r="L153" i="24"/>
  <c r="L152" i="24"/>
  <c r="K95" i="20"/>
  <c r="K94" i="20"/>
  <c r="J190" i="24"/>
  <c r="J188" i="24"/>
  <c r="F146" i="24"/>
  <c r="H86" i="20"/>
  <c r="H80" i="20"/>
  <c r="H84" i="20"/>
  <c r="H88" i="20"/>
  <c r="H82" i="20"/>
  <c r="H87" i="20"/>
  <c r="H85" i="20"/>
  <c r="H83" i="20"/>
  <c r="H81" i="20"/>
  <c r="G146" i="24"/>
  <c r="G145" i="24"/>
  <c r="H195" i="24"/>
  <c r="H200" i="24"/>
  <c r="H196" i="24"/>
  <c r="H199" i="24"/>
  <c r="H197" i="24"/>
  <c r="H198" i="24"/>
  <c r="G163" i="24"/>
  <c r="G165" i="24"/>
  <c r="G162" i="24"/>
  <c r="F56" i="20"/>
  <c r="F53" i="20"/>
  <c r="F60" i="20"/>
  <c r="F62" i="20"/>
  <c r="F61" i="20"/>
  <c r="F58" i="20"/>
  <c r="F54" i="20"/>
  <c r="N164" i="24"/>
  <c r="N163" i="24"/>
  <c r="N165" i="24"/>
  <c r="K140" i="20"/>
  <c r="K141" i="20"/>
  <c r="L85" i="20"/>
  <c r="L82" i="20"/>
  <c r="L83" i="20"/>
  <c r="L84" i="20"/>
  <c r="L80" i="20"/>
  <c r="L81" i="20"/>
  <c r="L88" i="20"/>
  <c r="L87" i="20"/>
  <c r="I150" i="20"/>
  <c r="H145" i="24"/>
  <c r="E145" i="24"/>
  <c r="E146" i="24"/>
  <c r="L112" i="20"/>
  <c r="L113" i="20"/>
  <c r="L111" i="20"/>
  <c r="L114" i="20"/>
  <c r="L110" i="20"/>
  <c r="M121" i="20"/>
  <c r="M122" i="20"/>
  <c r="I101" i="20"/>
  <c r="I102" i="20"/>
  <c r="I104" i="20"/>
  <c r="F179" i="24"/>
  <c r="K155" i="24"/>
  <c r="K152" i="24"/>
  <c r="K157" i="24"/>
  <c r="K154" i="24"/>
  <c r="K153" i="24"/>
  <c r="M203" i="24"/>
  <c r="M198" i="24"/>
  <c r="M197" i="24"/>
  <c r="M196" i="24"/>
  <c r="M202" i="24"/>
  <c r="M200" i="24"/>
  <c r="M201" i="24"/>
  <c r="M199" i="24"/>
  <c r="M195" i="24"/>
  <c r="K45" i="20"/>
  <c r="K22" i="20"/>
  <c r="K35" i="20"/>
  <c r="K26" i="20"/>
  <c r="K24" i="20"/>
  <c r="K18" i="20"/>
  <c r="K32" i="20"/>
  <c r="K20" i="20"/>
  <c r="K28" i="20"/>
  <c r="K16" i="20"/>
  <c r="K27" i="20"/>
  <c r="K47" i="20"/>
  <c r="K44" i="20"/>
  <c r="K34" i="20"/>
  <c r="K39" i="20"/>
  <c r="K21" i="20"/>
  <c r="K42" i="20"/>
  <c r="K38" i="20"/>
  <c r="K30" i="20"/>
  <c r="K13" i="20"/>
  <c r="K23" i="20"/>
  <c r="K19" i="20"/>
  <c r="K43" i="20"/>
  <c r="K15" i="20"/>
  <c r="K36" i="20"/>
  <c r="K40" i="20"/>
  <c r="K46" i="20"/>
  <c r="K41" i="20"/>
  <c r="K37" i="20"/>
  <c r="K31" i="20"/>
  <c r="K11" i="20"/>
  <c r="K14" i="20"/>
  <c r="J57" i="20"/>
  <c r="J55" i="20"/>
  <c r="J54" i="20"/>
  <c r="J56" i="20"/>
  <c r="J59" i="20"/>
  <c r="J62" i="20"/>
  <c r="J61" i="20"/>
  <c r="J53" i="20"/>
  <c r="J60" i="20"/>
  <c r="G209" i="24"/>
  <c r="L172" i="24"/>
  <c r="L171" i="24"/>
  <c r="L174" i="24"/>
  <c r="G157" i="24"/>
  <c r="G154" i="24"/>
  <c r="G152" i="24"/>
  <c r="G155" i="24"/>
  <c r="G153" i="24"/>
  <c r="G151" i="24"/>
  <c r="E113" i="20"/>
  <c r="E110" i="20"/>
  <c r="E111" i="20"/>
  <c r="E114" i="20"/>
  <c r="E112" i="20"/>
  <c r="E115" i="20"/>
  <c r="N122" i="20"/>
  <c r="N121" i="20"/>
  <c r="N123" i="20"/>
  <c r="M71" i="20"/>
  <c r="M68" i="20"/>
  <c r="M73" i="20"/>
  <c r="M70" i="20"/>
  <c r="M72" i="20"/>
  <c r="M74" i="20"/>
  <c r="E55" i="20"/>
  <c r="E61" i="20"/>
  <c r="E60" i="20"/>
  <c r="E53" i="20"/>
  <c r="E59" i="20"/>
  <c r="E56" i="20"/>
  <c r="E58" i="20"/>
  <c r="E62" i="20"/>
  <c r="E57" i="20"/>
  <c r="J195" i="24"/>
  <c r="J200" i="24"/>
  <c r="J198" i="24"/>
  <c r="J197" i="24"/>
  <c r="J203" i="24"/>
  <c r="J201" i="24"/>
  <c r="J196" i="24"/>
  <c r="J202" i="24"/>
  <c r="J199" i="24"/>
  <c r="J182" i="24"/>
  <c r="J180" i="24"/>
  <c r="J181" i="24"/>
  <c r="M181" i="24"/>
  <c r="M182" i="24"/>
  <c r="M180" i="24"/>
  <c r="M179" i="24"/>
  <c r="E181" i="24"/>
  <c r="E182" i="24"/>
  <c r="E180" i="24"/>
  <c r="G182" i="24"/>
  <c r="G180" i="24"/>
  <c r="G181" i="24"/>
  <c r="L181" i="24"/>
  <c r="L182" i="24"/>
  <c r="L180" i="24"/>
  <c r="K181" i="24"/>
  <c r="K182" i="24"/>
  <c r="K180" i="24"/>
  <c r="N181" i="24"/>
  <c r="N182" i="24"/>
  <c r="N180" i="24"/>
  <c r="H182" i="24"/>
  <c r="H180" i="24"/>
  <c r="H181" i="24"/>
  <c r="I182" i="24"/>
  <c r="I180" i="24"/>
  <c r="I181" i="24"/>
  <c r="F181" i="24"/>
  <c r="F182" i="24"/>
  <c r="F180" i="24"/>
  <c r="L172" i="23" l="1"/>
  <c r="G172" i="23"/>
  <c r="K191" i="23"/>
  <c r="N222" i="20"/>
  <c r="M153" i="23"/>
  <c r="M201" i="23"/>
  <c r="L191" i="23"/>
  <c r="M182" i="23"/>
  <c r="J208" i="20"/>
  <c r="H160" i="20"/>
  <c r="F223" i="23"/>
  <c r="J209" i="23"/>
  <c r="I172" i="20"/>
  <c r="K223" i="23"/>
  <c r="H201" i="23"/>
  <c r="F172" i="20"/>
  <c r="K208" i="20"/>
  <c r="M172" i="23"/>
  <c r="I223" i="23"/>
  <c r="F153" i="23"/>
  <c r="M182" i="20"/>
  <c r="H182" i="20"/>
  <c r="F172" i="23"/>
  <c r="N182" i="23"/>
  <c r="N209" i="23"/>
  <c r="I153" i="23"/>
  <c r="N153" i="23"/>
  <c r="L172" i="20"/>
  <c r="F208" i="20"/>
  <c r="J223" i="23"/>
  <c r="K153" i="23"/>
  <c r="I160" i="20"/>
  <c r="N191" i="23"/>
  <c r="G172" i="20"/>
  <c r="M191" i="23"/>
  <c r="H160" i="23"/>
  <c r="K160" i="23"/>
  <c r="M160" i="20"/>
  <c r="F160" i="23"/>
  <c r="M208" i="20"/>
  <c r="M172" i="20"/>
  <c r="L209" i="23"/>
  <c r="H200" i="20"/>
  <c r="J153" i="20"/>
  <c r="J182" i="20"/>
  <c r="F209" i="23"/>
  <c r="N153" i="20"/>
  <c r="M160" i="23"/>
  <c r="G208" i="20"/>
  <c r="N201" i="23"/>
  <c r="M222" i="20"/>
  <c r="I182" i="20"/>
  <c r="L153" i="23"/>
  <c r="M200" i="20"/>
  <c r="H191" i="23"/>
  <c r="I222" i="20"/>
  <c r="L182" i="23"/>
  <c r="L208" i="20"/>
  <c r="I153" i="20"/>
  <c r="G182" i="20"/>
  <c r="F153" i="20"/>
  <c r="N172" i="20"/>
  <c r="G191" i="20"/>
  <c r="I209" i="23"/>
  <c r="I182" i="23"/>
  <c r="K201" i="23"/>
  <c r="M223" i="23"/>
  <c r="H182" i="23"/>
  <c r="H223" i="23"/>
  <c r="K172" i="20"/>
  <c r="G153" i="23"/>
  <c r="K200" i="20"/>
  <c r="L200" i="20"/>
  <c r="N208" i="20"/>
  <c r="I160" i="23"/>
  <c r="J160" i="23"/>
  <c r="I191" i="20"/>
  <c r="M191" i="20"/>
  <c r="I172" i="23"/>
  <c r="F182" i="23"/>
  <c r="H191" i="20"/>
  <c r="K160" i="20"/>
  <c r="L222" i="20"/>
  <c r="N182" i="20"/>
  <c r="H208" i="20"/>
  <c r="G160" i="20"/>
  <c r="I191" i="23"/>
  <c r="G222" i="20"/>
  <c r="L160" i="23"/>
  <c r="G191" i="23"/>
  <c r="N172" i="23"/>
  <c r="G182" i="23"/>
  <c r="K209" i="23"/>
  <c r="F182" i="20"/>
  <c r="L223" i="23"/>
  <c r="F201" i="23"/>
  <c r="N191" i="20"/>
  <c r="J160" i="20"/>
  <c r="J200" i="20"/>
  <c r="L182" i="20"/>
  <c r="I200" i="20"/>
  <c r="I208" i="20"/>
  <c r="H222" i="20"/>
  <c r="N160" i="23"/>
  <c r="F191" i="23"/>
  <c r="J172" i="20"/>
  <c r="J182" i="23"/>
  <c r="N200" i="20"/>
  <c r="G200" i="20"/>
  <c r="G223" i="23"/>
  <c r="J201" i="23"/>
  <c r="G153" i="20"/>
  <c r="L191" i="20"/>
  <c r="J191" i="20"/>
  <c r="K182" i="20"/>
  <c r="N223" i="23"/>
  <c r="H153" i="20"/>
  <c r="J153" i="23"/>
  <c r="J172" i="23"/>
  <c r="F160" i="20"/>
  <c r="F200" i="20"/>
  <c r="N160" i="20"/>
  <c r="H172" i="23"/>
  <c r="G160" i="23"/>
  <c r="F222" i="20"/>
  <c r="K182" i="23"/>
  <c r="G201" i="23"/>
  <c r="H153" i="23"/>
  <c r="K222" i="20"/>
  <c r="K191" i="20"/>
  <c r="L153" i="20"/>
  <c r="M209" i="23"/>
  <c r="M153" i="20"/>
  <c r="L160" i="20"/>
  <c r="I201" i="23"/>
  <c r="K153" i="20"/>
  <c r="H172" i="20"/>
  <c r="F191" i="20"/>
  <c r="J222" i="20"/>
  <c r="K172" i="23"/>
  <c r="G209" i="23"/>
  <c r="H209" i="23"/>
  <c r="J191" i="23"/>
  <c r="L201" i="23"/>
  <c r="E172" i="23"/>
  <c r="E229" i="20"/>
  <c r="E209" i="23"/>
  <c r="E191" i="20"/>
  <c r="E222" i="20"/>
  <c r="E182" i="23"/>
  <c r="E160" i="20"/>
  <c r="E200" i="20"/>
  <c r="E153" i="20"/>
  <c r="E160" i="23"/>
  <c r="E191" i="23"/>
  <c r="E153" i="23"/>
  <c r="E201" i="23"/>
  <c r="E208" i="20"/>
  <c r="E172" i="20"/>
  <c r="E182" i="20"/>
  <c r="E223" i="23"/>
  <c r="D19" i="12"/>
  <c r="U7" i="24"/>
  <c r="U48" i="24"/>
  <c r="H18" i="12"/>
  <c r="U86" i="24"/>
  <c r="J19" i="12"/>
  <c r="U101" i="24"/>
  <c r="U92" i="24"/>
  <c r="M18" i="12"/>
  <c r="U128" i="24"/>
  <c r="U62" i="24"/>
  <c r="U118" i="24"/>
  <c r="U73" i="24"/>
  <c r="U111" i="24"/>
  <c r="H16" i="7"/>
  <c r="W90" i="23" s="1"/>
  <c r="D16" i="7"/>
  <c r="W7" i="23" s="1"/>
  <c r="K16" i="7"/>
  <c r="W117" i="23" s="1"/>
  <c r="J16" i="7"/>
  <c r="W106" i="23" s="1"/>
  <c r="J15" i="7"/>
  <c r="V106" i="23" s="1"/>
  <c r="K15" i="7"/>
  <c r="V117" i="23" s="1"/>
  <c r="H15" i="7"/>
  <c r="V90" i="23" s="1"/>
  <c r="F19" i="12"/>
  <c r="N16" i="7"/>
  <c r="W145" i="23" s="1"/>
  <c r="D15" i="7"/>
  <c r="V7" i="23" s="1"/>
  <c r="F16" i="7"/>
  <c r="W64" i="23" s="1"/>
  <c r="F18" i="12"/>
  <c r="M19" i="12"/>
  <c r="L15" i="7"/>
  <c r="V125" i="23" s="1"/>
  <c r="G15" i="7"/>
  <c r="V76" i="23" s="1"/>
  <c r="G16" i="7"/>
  <c r="W76" i="23" s="1"/>
  <c r="E16" i="7"/>
  <c r="W49" i="23" s="1"/>
  <c r="E15" i="7"/>
  <c r="L16" i="7"/>
  <c r="W125" i="23" s="1"/>
  <c r="F15" i="7"/>
  <c r="I15" i="7"/>
  <c r="V97" i="23" s="1"/>
  <c r="I16" i="7"/>
  <c r="W97" i="23" s="1"/>
  <c r="I18" i="12"/>
  <c r="G19" i="12"/>
  <c r="G18" i="12"/>
  <c r="L19" i="12"/>
  <c r="L18" i="12"/>
  <c r="L19" i="7"/>
  <c r="L20" i="7" s="1"/>
  <c r="G19" i="7"/>
  <c r="G21" i="7" s="1"/>
  <c r="K18" i="12"/>
  <c r="K19" i="12"/>
  <c r="J18" i="12"/>
  <c r="I19" i="12"/>
  <c r="H19" i="12"/>
  <c r="I19" i="7"/>
  <c r="I21" i="7" s="1"/>
  <c r="N15" i="7"/>
  <c r="V145" i="23" s="1"/>
  <c r="L23" i="7"/>
  <c r="E19" i="12"/>
  <c r="E18" i="12"/>
  <c r="F20" i="7"/>
  <c r="F21" i="7"/>
  <c r="N23" i="7"/>
  <c r="N19" i="7"/>
  <c r="K23" i="7"/>
  <c r="K19" i="7"/>
  <c r="E23" i="7"/>
  <c r="E19" i="7"/>
  <c r="D18" i="12"/>
  <c r="D24" i="12"/>
  <c r="D23" i="12"/>
  <c r="L23" i="12"/>
  <c r="L24" i="12"/>
  <c r="G23" i="12"/>
  <c r="G24" i="12"/>
  <c r="H20" i="7"/>
  <c r="H21" i="7"/>
  <c r="J21" i="7"/>
  <c r="J20" i="7"/>
  <c r="E23" i="12"/>
  <c r="E24" i="12"/>
  <c r="D21" i="7"/>
  <c r="D20" i="7"/>
  <c r="F23" i="12"/>
  <c r="F24" i="12"/>
  <c r="I24" i="12"/>
  <c r="I23" i="12"/>
  <c r="M24" i="12"/>
  <c r="M23" i="12"/>
  <c r="K23" i="12"/>
  <c r="K24" i="12"/>
  <c r="H24" i="12"/>
  <c r="H23" i="12"/>
  <c r="M21" i="7"/>
  <c r="M20" i="7"/>
  <c r="J23" i="12"/>
  <c r="J24" i="12"/>
  <c r="M15" i="7"/>
  <c r="V136" i="23" s="1"/>
  <c r="M16" i="7"/>
  <c r="W136" i="23" s="1"/>
  <c r="L173" i="24"/>
  <c r="F149" i="20"/>
  <c r="F103" i="20"/>
  <c r="G179" i="24"/>
  <c r="I146" i="24"/>
  <c r="F209" i="24"/>
  <c r="K145" i="20"/>
  <c r="I136" i="24"/>
  <c r="L10" i="23"/>
  <c r="E89" i="23"/>
  <c r="N168" i="24"/>
  <c r="N79" i="23"/>
  <c r="K144" i="23"/>
  <c r="J192" i="24"/>
  <c r="K9" i="23"/>
  <c r="K128" i="23"/>
  <c r="J76" i="20"/>
  <c r="I109" i="23"/>
  <c r="N125" i="20"/>
  <c r="I116" i="23"/>
  <c r="L147" i="23"/>
  <c r="K10" i="23"/>
  <c r="L168" i="24"/>
  <c r="M176" i="24"/>
  <c r="F100" i="23"/>
  <c r="L76" i="20"/>
  <c r="F148" i="23"/>
  <c r="N90" i="20"/>
  <c r="M79" i="23"/>
  <c r="H119" i="23"/>
  <c r="L96" i="23"/>
  <c r="K89" i="23"/>
  <c r="E135" i="23"/>
  <c r="I148" i="23"/>
  <c r="I78" i="23"/>
  <c r="J10" i="23"/>
  <c r="K108" i="23"/>
  <c r="E148" i="23"/>
  <c r="F159" i="24"/>
  <c r="N99" i="23"/>
  <c r="E49" i="20"/>
  <c r="H148" i="23"/>
  <c r="E176" i="24"/>
  <c r="G144" i="23"/>
  <c r="H125" i="20"/>
  <c r="H64" i="20"/>
  <c r="M97" i="20"/>
  <c r="I106" i="20"/>
  <c r="N119" i="23"/>
  <c r="N89" i="23"/>
  <c r="E119" i="23"/>
  <c r="H6" i="23"/>
  <c r="G149" i="23"/>
  <c r="G185" i="24"/>
  <c r="I142" i="24"/>
  <c r="J120" i="23"/>
  <c r="J168" i="24"/>
  <c r="F64" i="20"/>
  <c r="H116" i="23"/>
  <c r="I6" i="23"/>
  <c r="M147" i="23"/>
  <c r="M124" i="23"/>
  <c r="H106" i="20"/>
  <c r="E117" i="20"/>
  <c r="N108" i="23"/>
  <c r="K99" i="23"/>
  <c r="M6" i="23"/>
  <c r="K147" i="23"/>
  <c r="K117" i="20"/>
  <c r="H142" i="24"/>
  <c r="E124" i="23"/>
  <c r="L124" i="23"/>
  <c r="H27" i="23"/>
  <c r="H21" i="23"/>
  <c r="H11" i="23"/>
  <c r="H17" i="23"/>
  <c r="I31" i="23"/>
  <c r="I33" i="23"/>
  <c r="I16" i="23"/>
  <c r="I41" i="23"/>
  <c r="M133" i="23"/>
  <c r="M17" i="23"/>
  <c r="M20" i="23"/>
  <c r="M16" i="23"/>
  <c r="M43" i="23"/>
  <c r="G208" i="24"/>
  <c r="K129" i="20"/>
  <c r="F188" i="24"/>
  <c r="H53" i="20"/>
  <c r="N115" i="20"/>
  <c r="L199" i="24"/>
  <c r="M136" i="20"/>
  <c r="G100" i="23"/>
  <c r="K105" i="23"/>
  <c r="K113" i="23" s="1"/>
  <c r="K127" i="23"/>
  <c r="J127" i="23"/>
  <c r="M119" i="23"/>
  <c r="I205" i="24"/>
  <c r="K7" i="20"/>
  <c r="H93" i="23"/>
  <c r="G78" i="23"/>
  <c r="E7" i="20"/>
  <c r="I121" i="23"/>
  <c r="N144" i="23"/>
  <c r="N149" i="23" s="1"/>
  <c r="G75" i="23"/>
  <c r="L79" i="23"/>
  <c r="M75" i="23"/>
  <c r="M87" i="23" s="1"/>
  <c r="F138" i="23"/>
  <c r="H176" i="24"/>
  <c r="I136" i="20"/>
  <c r="H96" i="23"/>
  <c r="F97" i="20"/>
  <c r="H104" i="23"/>
  <c r="G86" i="23"/>
  <c r="I120" i="23"/>
  <c r="M148" i="24"/>
  <c r="N120" i="23"/>
  <c r="K149" i="23"/>
  <c r="K49" i="20"/>
  <c r="F7" i="20"/>
  <c r="H185" i="24"/>
  <c r="L120" i="23"/>
  <c r="K120" i="23"/>
  <c r="L108" i="23"/>
  <c r="K75" i="23"/>
  <c r="K81" i="23" s="1"/>
  <c r="F109" i="23"/>
  <c r="H135" i="23"/>
  <c r="M78" i="23"/>
  <c r="L138" i="23"/>
  <c r="G124" i="23"/>
  <c r="J93" i="23"/>
  <c r="E144" i="23"/>
  <c r="E150" i="23" s="1"/>
  <c r="H103" i="23"/>
  <c r="H108" i="23"/>
  <c r="I105" i="23"/>
  <c r="I75" i="23"/>
  <c r="I88" i="23" s="1"/>
  <c r="E136" i="24"/>
  <c r="L78" i="23"/>
  <c r="I119" i="23"/>
  <c r="N128" i="23"/>
  <c r="K82" i="23"/>
  <c r="J125" i="20"/>
  <c r="M116" i="23"/>
  <c r="M121" i="23" s="1"/>
  <c r="M144" i="23"/>
  <c r="E96" i="23"/>
  <c r="N159" i="24"/>
  <c r="I38" i="23"/>
  <c r="K86" i="23"/>
  <c r="H121" i="23"/>
  <c r="F78" i="23"/>
  <c r="I115" i="23"/>
  <c r="M168" i="24"/>
  <c r="H102" i="23"/>
  <c r="K150" i="23"/>
  <c r="I185" i="24"/>
  <c r="H123" i="23"/>
  <c r="L103" i="23"/>
  <c r="G105" i="23"/>
  <c r="G111" i="23" s="1"/>
  <c r="J138" i="23"/>
  <c r="N136" i="24"/>
  <c r="I86" i="23"/>
  <c r="F93" i="23"/>
  <c r="G80" i="23"/>
  <c r="M80" i="23"/>
  <c r="E140" i="23"/>
  <c r="K85" i="23"/>
  <c r="H142" i="23"/>
  <c r="I81" i="23"/>
  <c r="H19" i="23"/>
  <c r="H15" i="23"/>
  <c r="H44" i="23"/>
  <c r="H25" i="23"/>
  <c r="M150" i="23"/>
  <c r="I21" i="23"/>
  <c r="I19" i="23"/>
  <c r="I35" i="23"/>
  <c r="I45" i="23"/>
  <c r="M130" i="23"/>
  <c r="M25" i="23"/>
  <c r="M34" i="23"/>
  <c r="M42" i="23"/>
  <c r="M27" i="23"/>
  <c r="G114" i="23"/>
  <c r="E133" i="23"/>
  <c r="L131" i="23"/>
  <c r="M141" i="20"/>
  <c r="N139" i="23"/>
  <c r="F6" i="23"/>
  <c r="F30" i="23"/>
  <c r="G135" i="23"/>
  <c r="F128" i="23"/>
  <c r="H136" i="20"/>
  <c r="N78" i="23"/>
  <c r="J159" i="24"/>
  <c r="H144" i="23"/>
  <c r="G143" i="23"/>
  <c r="F76" i="20"/>
  <c r="M125" i="20"/>
  <c r="L100" i="23"/>
  <c r="H75" i="23"/>
  <c r="L205" i="24"/>
  <c r="E99" i="23"/>
  <c r="H120" i="23"/>
  <c r="L90" i="20"/>
  <c r="M134" i="23"/>
  <c r="L9" i="23"/>
  <c r="F27" i="23"/>
  <c r="E116" i="23"/>
  <c r="H86" i="23"/>
  <c r="I89" i="23"/>
  <c r="I95" i="23" s="1"/>
  <c r="H24" i="23"/>
  <c r="I42" i="23"/>
  <c r="M36" i="23"/>
  <c r="G115" i="23"/>
  <c r="L129" i="23"/>
  <c r="M209" i="24"/>
  <c r="H208" i="24"/>
  <c r="F92" i="23"/>
  <c r="N97" i="20"/>
  <c r="H7" i="20"/>
  <c r="M106" i="20"/>
  <c r="E138" i="23"/>
  <c r="G148" i="24"/>
  <c r="E93" i="23"/>
  <c r="H97" i="20"/>
  <c r="L106" i="20"/>
  <c r="G138" i="23"/>
  <c r="J75" i="23"/>
  <c r="J83" i="23" s="1"/>
  <c r="F22" i="23"/>
  <c r="N10" i="23"/>
  <c r="I159" i="24"/>
  <c r="E149" i="23"/>
  <c r="E78" i="23"/>
  <c r="M64" i="20"/>
  <c r="M86" i="23"/>
  <c r="M132" i="23"/>
  <c r="E97" i="20"/>
  <c r="H33" i="23"/>
  <c r="M122" i="23"/>
  <c r="I46" i="23"/>
  <c r="M15" i="23"/>
  <c r="G112" i="23"/>
  <c r="J164" i="24"/>
  <c r="I174" i="24"/>
  <c r="E149" i="20"/>
  <c r="E139" i="24"/>
  <c r="I189" i="24"/>
  <c r="H127" i="23"/>
  <c r="M128" i="23"/>
  <c r="G49" i="20"/>
  <c r="G120" i="23"/>
  <c r="I93" i="23"/>
  <c r="H205" i="24"/>
  <c r="K205" i="24"/>
  <c r="L97" i="20"/>
  <c r="N92" i="23"/>
  <c r="E10" i="23"/>
  <c r="H192" i="24"/>
  <c r="M159" i="24"/>
  <c r="H49" i="20"/>
  <c r="F116" i="23"/>
  <c r="F123" i="23" s="1"/>
  <c r="L99" i="23"/>
  <c r="J144" i="23"/>
  <c r="J148" i="23"/>
  <c r="K136" i="20"/>
  <c r="J100" i="23"/>
  <c r="J176" i="24"/>
  <c r="L92" i="23"/>
  <c r="N75" i="23"/>
  <c r="N80" i="23" s="1"/>
  <c r="L116" i="23"/>
  <c r="L123" i="23" s="1"/>
  <c r="E6" i="23"/>
  <c r="F108" i="23"/>
  <c r="N81" i="23"/>
  <c r="E14" i="23"/>
  <c r="I144" i="23"/>
  <c r="G6" i="23"/>
  <c r="N106" i="20"/>
  <c r="G141" i="23"/>
  <c r="I7" i="20"/>
  <c r="K76" i="20"/>
  <c r="N192" i="24"/>
  <c r="E39" i="23"/>
  <c r="N9" i="23"/>
  <c r="N148" i="23"/>
  <c r="J99" i="23"/>
  <c r="M148" i="23"/>
  <c r="H148" i="24"/>
  <c r="K176" i="24"/>
  <c r="N135" i="23"/>
  <c r="N141" i="23" s="1"/>
  <c r="G83" i="23"/>
  <c r="G84" i="23"/>
  <c r="F25" i="23"/>
  <c r="L104" i="23"/>
  <c r="I124" i="23"/>
  <c r="E168" i="24"/>
  <c r="G20" i="23"/>
  <c r="G35" i="23"/>
  <c r="H100" i="23"/>
  <c r="I145" i="20"/>
  <c r="F19" i="23"/>
  <c r="K94" i="23"/>
  <c r="F90" i="20"/>
  <c r="G142" i="24"/>
  <c r="J49" i="20"/>
  <c r="F99" i="23"/>
  <c r="H78" i="23"/>
  <c r="K148" i="23"/>
  <c r="N142" i="24"/>
  <c r="G23" i="23"/>
  <c r="G42" i="23"/>
  <c r="N88" i="23"/>
  <c r="G139" i="23"/>
  <c r="E192" i="24"/>
  <c r="H34" i="23"/>
  <c r="G85" i="23"/>
  <c r="F40" i="23"/>
  <c r="I83" i="23"/>
  <c r="F49" i="20"/>
  <c r="I10" i="23"/>
  <c r="N84" i="23"/>
  <c r="L185" i="24"/>
  <c r="I25" i="23"/>
  <c r="E25" i="23"/>
  <c r="M33" i="23"/>
  <c r="M7" i="20"/>
  <c r="J92" i="23"/>
  <c r="G87" i="23"/>
  <c r="K100" i="23"/>
  <c r="F136" i="24"/>
  <c r="M185" i="24"/>
  <c r="E15" i="23"/>
  <c r="E143" i="23"/>
  <c r="G26" i="23"/>
  <c r="G41" i="23"/>
  <c r="H143" i="23"/>
  <c r="G132" i="23"/>
  <c r="H87" i="23"/>
  <c r="I84" i="23"/>
  <c r="H36" i="23"/>
  <c r="H16" i="23"/>
  <c r="H12" i="23"/>
  <c r="M149" i="23"/>
  <c r="I18" i="23"/>
  <c r="I29" i="23"/>
  <c r="I40" i="23"/>
  <c r="I47" i="23"/>
  <c r="M129" i="23"/>
  <c r="M45" i="23"/>
  <c r="M31" i="23"/>
  <c r="M40" i="23"/>
  <c r="M30" i="23"/>
  <c r="E122" i="23"/>
  <c r="E129" i="23"/>
  <c r="L134" i="23"/>
  <c r="G103" i="20"/>
  <c r="N149" i="20"/>
  <c r="H173" i="24"/>
  <c r="E189" i="24"/>
  <c r="L59" i="20"/>
  <c r="G92" i="23"/>
  <c r="I97" i="20"/>
  <c r="J7" i="20"/>
  <c r="G97" i="20"/>
  <c r="I135" i="23"/>
  <c r="L6" i="23"/>
  <c r="M139" i="23"/>
  <c r="L117" i="20"/>
  <c r="M99" i="23"/>
  <c r="I192" i="24"/>
  <c r="M105" i="23"/>
  <c r="G205" i="24"/>
  <c r="G99" i="23"/>
  <c r="N7" i="20"/>
  <c r="G90" i="20"/>
  <c r="F122" i="23"/>
  <c r="E120" i="23"/>
  <c r="L35" i="23"/>
  <c r="L93" i="23"/>
  <c r="F145" i="20"/>
  <c r="I122" i="23"/>
  <c r="K139" i="23"/>
  <c r="K90" i="20"/>
  <c r="K148" i="24"/>
  <c r="E100" i="23"/>
  <c r="G117" i="20"/>
  <c r="H147" i="23"/>
  <c r="L105" i="23"/>
  <c r="E37" i="23"/>
  <c r="E12" i="23"/>
  <c r="L45" i="23"/>
  <c r="E17" i="23"/>
  <c r="E90" i="20"/>
  <c r="H101" i="23"/>
  <c r="F127" i="23"/>
  <c r="I92" i="23"/>
  <c r="K114" i="23"/>
  <c r="E141" i="23"/>
  <c r="L142" i="24"/>
  <c r="G136" i="24"/>
  <c r="G79" i="23"/>
  <c r="H10" i="23"/>
  <c r="M135" i="23"/>
  <c r="J145" i="20"/>
  <c r="M85" i="23"/>
  <c r="M90" i="20"/>
  <c r="G81" i="23"/>
  <c r="G39" i="23"/>
  <c r="L19" i="23"/>
  <c r="K111" i="23"/>
  <c r="N82" i="23"/>
  <c r="F15" i="23"/>
  <c r="G127" i="23"/>
  <c r="G96" i="23"/>
  <c r="I176" i="24"/>
  <c r="E76" i="20"/>
  <c r="G88" i="23"/>
  <c r="F36" i="23"/>
  <c r="G145" i="20"/>
  <c r="G25" i="23"/>
  <c r="I111" i="23"/>
  <c r="M120" i="23"/>
  <c r="F139" i="23"/>
  <c r="K79" i="23"/>
  <c r="K119" i="23"/>
  <c r="E147" i="23"/>
  <c r="H14" i="23"/>
  <c r="G64" i="20"/>
  <c r="I17" i="23"/>
  <c r="M136" i="24"/>
  <c r="K84" i="23"/>
  <c r="H30" i="23"/>
  <c r="G47" i="23"/>
  <c r="F32" i="23"/>
  <c r="H88" i="23"/>
  <c r="G140" i="23"/>
  <c r="M49" i="20"/>
  <c r="E95" i="23"/>
  <c r="H45" i="23"/>
  <c r="E31" i="23"/>
  <c r="G82" i="23"/>
  <c r="E16" i="23"/>
  <c r="M24" i="23"/>
  <c r="E127" i="23"/>
  <c r="M141" i="23"/>
  <c r="K6" i="23"/>
  <c r="F31" i="23"/>
  <c r="K17" i="23"/>
  <c r="J96" i="23"/>
  <c r="J102" i="23" s="1"/>
  <c r="M93" i="23"/>
  <c r="F168" i="24"/>
  <c r="N86" i="23"/>
  <c r="E35" i="23"/>
  <c r="G33" i="23"/>
  <c r="H149" i="23"/>
  <c r="J86" i="23"/>
  <c r="G129" i="23"/>
  <c r="H80" i="23"/>
  <c r="I113" i="23"/>
  <c r="I80" i="23"/>
  <c r="H41" i="23"/>
  <c r="H26" i="23"/>
  <c r="H28" i="23"/>
  <c r="E102" i="23"/>
  <c r="I26" i="23"/>
  <c r="I39" i="23"/>
  <c r="I44" i="23"/>
  <c r="M11" i="23"/>
  <c r="M46" i="23"/>
  <c r="M38" i="23"/>
  <c r="M22" i="23"/>
  <c r="M35" i="23"/>
  <c r="E123" i="23"/>
  <c r="K30" i="23"/>
  <c r="K23" i="23"/>
  <c r="K16" i="23"/>
  <c r="K46" i="23"/>
  <c r="E131" i="23"/>
  <c r="L132" i="23"/>
  <c r="G121" i="20"/>
  <c r="F124" i="23"/>
  <c r="M10" i="23"/>
  <c r="H99" i="23"/>
  <c r="N205" i="24"/>
  <c r="K93" i="23"/>
  <c r="L11" i="23"/>
  <c r="K192" i="24"/>
  <c r="I147" i="23"/>
  <c r="M138" i="23"/>
  <c r="G9" i="23"/>
  <c r="J116" i="23"/>
  <c r="G13" i="23"/>
  <c r="M100" i="23"/>
  <c r="J90" i="20"/>
  <c r="K96" i="23"/>
  <c r="I76" i="20"/>
  <c r="N145" i="20"/>
  <c r="G11" i="23"/>
  <c r="M109" i="23"/>
  <c r="H145" i="20"/>
  <c r="E11" i="23"/>
  <c r="L145" i="20"/>
  <c r="I90" i="20"/>
  <c r="M96" i="23"/>
  <c r="M101" i="23" s="1"/>
  <c r="J149" i="23"/>
  <c r="I27" i="23"/>
  <c r="E20" i="23"/>
  <c r="G136" i="20"/>
  <c r="L23" i="23"/>
  <c r="F9" i="23"/>
  <c r="J85" i="23"/>
  <c r="N64" i="20"/>
  <c r="I43" i="23"/>
  <c r="K88" i="23"/>
  <c r="G130" i="23"/>
  <c r="H18" i="23"/>
  <c r="H29" i="23"/>
  <c r="I23" i="23"/>
  <c r="M19" i="23"/>
  <c r="K47" i="23"/>
  <c r="K28" i="23"/>
  <c r="E132" i="23"/>
  <c r="N133" i="20"/>
  <c r="K145" i="24"/>
  <c r="I148" i="24"/>
  <c r="N148" i="24"/>
  <c r="I108" i="23"/>
  <c r="N176" i="24"/>
  <c r="G10" i="23"/>
  <c r="J142" i="24"/>
  <c r="G116" i="23"/>
  <c r="I64" i="20"/>
  <c r="K125" i="20"/>
  <c r="J148" i="24"/>
  <c r="F41" i="23"/>
  <c r="J109" i="23"/>
  <c r="H105" i="23"/>
  <c r="H115" i="23" s="1"/>
  <c r="F42" i="23"/>
  <c r="N96" i="23"/>
  <c r="M9" i="23"/>
  <c r="K78" i="23"/>
  <c r="J84" i="23"/>
  <c r="E32" i="23"/>
  <c r="I99" i="23"/>
  <c r="N143" i="23"/>
  <c r="K135" i="23"/>
  <c r="K97" i="20"/>
  <c r="H38" i="23"/>
  <c r="F117" i="20"/>
  <c r="I32" i="23"/>
  <c r="E36" i="23"/>
  <c r="M117" i="20"/>
  <c r="M123" i="23"/>
  <c r="L136" i="24"/>
  <c r="K109" i="23"/>
  <c r="E43" i="23"/>
  <c r="E125" i="20"/>
  <c r="M83" i="23"/>
  <c r="G16" i="23"/>
  <c r="K80" i="23"/>
  <c r="N140" i="23"/>
  <c r="H46" i="23"/>
  <c r="H35" i="23"/>
  <c r="I24" i="23"/>
  <c r="M131" i="23"/>
  <c r="M47" i="23"/>
  <c r="M32" i="23"/>
  <c r="K19" i="23"/>
  <c r="J101" i="23"/>
  <c r="H146" i="24"/>
  <c r="F74" i="20"/>
  <c r="L141" i="20"/>
  <c r="K163" i="24"/>
  <c r="M145" i="24"/>
  <c r="K122" i="20"/>
  <c r="N147" i="23"/>
  <c r="K64" i="20"/>
  <c r="F105" i="23"/>
  <c r="N124" i="23"/>
  <c r="G76" i="20"/>
  <c r="G109" i="23"/>
  <c r="H117" i="20"/>
  <c r="J128" i="23"/>
  <c r="L28" i="23"/>
  <c r="E79" i="23"/>
  <c r="F96" i="23"/>
  <c r="H159" i="24"/>
  <c r="F106" i="20"/>
  <c r="M205" i="24"/>
  <c r="K124" i="23"/>
  <c r="N6" i="23"/>
  <c r="J124" i="23"/>
  <c r="F28" i="23"/>
  <c r="L24" i="23"/>
  <c r="N127" i="23"/>
  <c r="I125" i="20"/>
  <c r="F205" i="24"/>
  <c r="G125" i="20"/>
  <c r="J136" i="20"/>
  <c r="I79" i="23"/>
  <c r="H79" i="23"/>
  <c r="L89" i="23"/>
  <c r="L95" i="23" s="1"/>
  <c r="F135" i="23"/>
  <c r="F33" i="23"/>
  <c r="E38" i="23"/>
  <c r="L176" i="24"/>
  <c r="L30" i="23"/>
  <c r="L111" i="23"/>
  <c r="H124" i="23"/>
  <c r="G17" i="23"/>
  <c r="E128" i="23"/>
  <c r="J105" i="23"/>
  <c r="M114" i="23"/>
  <c r="J112" i="23"/>
  <c r="J78" i="23"/>
  <c r="L139" i="23"/>
  <c r="M127" i="23"/>
  <c r="E45" i="23"/>
  <c r="M108" i="23"/>
  <c r="K159" i="24"/>
  <c r="N76" i="20"/>
  <c r="E159" i="24"/>
  <c r="F125" i="20"/>
  <c r="M82" i="23"/>
  <c r="F43" i="23"/>
  <c r="H109" i="23"/>
  <c r="N38" i="23"/>
  <c r="F20" i="23"/>
  <c r="G19" i="23"/>
  <c r="L121" i="23"/>
  <c r="E40" i="23"/>
  <c r="J123" i="23"/>
  <c r="F147" i="23"/>
  <c r="M113" i="23"/>
  <c r="E34" i="23"/>
  <c r="E185" i="24"/>
  <c r="F136" i="20"/>
  <c r="L25" i="23"/>
  <c r="N26" i="23"/>
  <c r="L49" i="20"/>
  <c r="G159" i="24"/>
  <c r="E27" i="23"/>
  <c r="N45" i="23"/>
  <c r="H92" i="23"/>
  <c r="J147" i="23"/>
  <c r="H139" i="23"/>
  <c r="G123" i="23"/>
  <c r="J185" i="24"/>
  <c r="L7" i="20"/>
  <c r="H13" i="23"/>
  <c r="K106" i="20"/>
  <c r="F133" i="23"/>
  <c r="N142" i="23"/>
  <c r="J80" i="23"/>
  <c r="G21" i="23"/>
  <c r="I110" i="23"/>
  <c r="L102" i="23"/>
  <c r="J97" i="20"/>
  <c r="L75" i="23"/>
  <c r="E139" i="23"/>
  <c r="I130" i="23"/>
  <c r="K136" i="24"/>
  <c r="G46" i="23"/>
  <c r="I87" i="23"/>
  <c r="I131" i="23"/>
  <c r="G108" i="23"/>
  <c r="N87" i="23"/>
  <c r="H168" i="24"/>
  <c r="N132" i="23"/>
  <c r="G131" i="23"/>
  <c r="F37" i="23"/>
  <c r="K138" i="23"/>
  <c r="L83" i="23"/>
  <c r="M37" i="23"/>
  <c r="E104" i="23"/>
  <c r="E46" i="23"/>
  <c r="N22" i="23"/>
  <c r="N83" i="23"/>
  <c r="E19" i="23"/>
  <c r="H129" i="23"/>
  <c r="G37" i="23"/>
  <c r="H113" i="23"/>
  <c r="K87" i="23"/>
  <c r="J81" i="23"/>
  <c r="G133" i="23"/>
  <c r="H82" i="23"/>
  <c r="I114" i="23"/>
  <c r="I85" i="23"/>
  <c r="H43" i="23"/>
  <c r="H22" i="23"/>
  <c r="H39" i="23"/>
  <c r="K141" i="23"/>
  <c r="E101" i="23"/>
  <c r="I34" i="23"/>
  <c r="I14" i="23"/>
  <c r="I13" i="23"/>
  <c r="M102" i="23"/>
  <c r="L80" i="23"/>
  <c r="M44" i="23"/>
  <c r="M14" i="23"/>
  <c r="M12" i="23"/>
  <c r="M39" i="23"/>
  <c r="G110" i="23"/>
  <c r="K15" i="23"/>
  <c r="K26" i="23"/>
  <c r="K20" i="23"/>
  <c r="K31" i="23"/>
  <c r="K43" i="23"/>
  <c r="E130" i="23"/>
  <c r="L133" i="23"/>
  <c r="I149" i="20"/>
  <c r="H188" i="24"/>
  <c r="N146" i="24"/>
  <c r="L208" i="24"/>
  <c r="J135" i="23"/>
  <c r="E142" i="24"/>
  <c r="K110" i="23"/>
  <c r="G89" i="23"/>
  <c r="G94" i="23" s="1"/>
  <c r="J108" i="23"/>
  <c r="F131" i="23"/>
  <c r="L135" i="23"/>
  <c r="J106" i="20"/>
  <c r="L26" i="23"/>
  <c r="G147" i="23"/>
  <c r="H90" i="20"/>
  <c r="J139" i="23"/>
  <c r="L128" i="23"/>
  <c r="L127" i="23"/>
  <c r="J89" i="23"/>
  <c r="J95" i="23" s="1"/>
  <c r="J94" i="23"/>
  <c r="K115" i="23"/>
  <c r="F144" i="23"/>
  <c r="L20" i="23"/>
  <c r="F104" i="23"/>
  <c r="I127" i="23"/>
  <c r="K142" i="24"/>
  <c r="E108" i="23"/>
  <c r="L136" i="20"/>
  <c r="G192" i="24"/>
  <c r="L144" i="23"/>
  <c r="L149" i="23" s="1"/>
  <c r="F142" i="24"/>
  <c r="N131" i="23"/>
  <c r="J205" i="24"/>
  <c r="L21" i="23"/>
  <c r="N129" i="23"/>
  <c r="L22" i="23"/>
  <c r="L101" i="23"/>
  <c r="N136" i="20"/>
  <c r="E136" i="20"/>
  <c r="I100" i="23"/>
  <c r="L47" i="23"/>
  <c r="N185" i="24"/>
  <c r="N105" i="23"/>
  <c r="G7" i="20"/>
  <c r="K132" i="23"/>
  <c r="E21" i="23"/>
  <c r="F148" i="24"/>
  <c r="N150" i="23"/>
  <c r="M84" i="23"/>
  <c r="N102" i="23"/>
  <c r="G121" i="23"/>
  <c r="M145" i="20"/>
  <c r="K92" i="23"/>
  <c r="N116" i="23"/>
  <c r="H9" i="23"/>
  <c r="F120" i="23"/>
  <c r="L32" i="23"/>
  <c r="E64" i="20"/>
  <c r="F21" i="23"/>
  <c r="J82" i="23"/>
  <c r="M88" i="23"/>
  <c r="G31" i="23"/>
  <c r="N27" i="23"/>
  <c r="E24" i="23"/>
  <c r="G106" i="20"/>
  <c r="E148" i="24"/>
  <c r="E205" i="24"/>
  <c r="K129" i="23"/>
  <c r="L125" i="20"/>
  <c r="J119" i="23"/>
  <c r="H128" i="23"/>
  <c r="F11" i="23"/>
  <c r="I123" i="23"/>
  <c r="M92" i="23"/>
  <c r="G128" i="23"/>
  <c r="H138" i="23"/>
  <c r="H83" i="23"/>
  <c r="J6" i="23"/>
  <c r="E109" i="23"/>
  <c r="I139" i="23"/>
  <c r="J117" i="20"/>
  <c r="G101" i="23"/>
  <c r="F10" i="23"/>
  <c r="L119" i="23"/>
  <c r="F39" i="23"/>
  <c r="E9" i="23"/>
  <c r="F13" i="23"/>
  <c r="H141" i="23"/>
  <c r="L16" i="23"/>
  <c r="I142" i="23"/>
  <c r="G18" i="23"/>
  <c r="L122" i="23"/>
  <c r="L143" i="23"/>
  <c r="M81" i="23"/>
  <c r="H136" i="24"/>
  <c r="H111" i="23"/>
  <c r="G93" i="23"/>
  <c r="L13" i="23"/>
  <c r="I49" i="20"/>
  <c r="L159" i="24"/>
  <c r="J28" i="23"/>
  <c r="H42" i="23"/>
  <c r="F192" i="24"/>
  <c r="H32" i="23"/>
  <c r="N18" i="23"/>
  <c r="N36" i="23"/>
  <c r="E75" i="23"/>
  <c r="H89" i="23"/>
  <c r="H94" i="23" s="1"/>
  <c r="L64" i="20"/>
  <c r="E121" i="23"/>
  <c r="I82" i="23"/>
  <c r="N19" i="23"/>
  <c r="N85" i="23"/>
  <c r="E28" i="23"/>
  <c r="H133" i="23"/>
  <c r="G38" i="23"/>
  <c r="H114" i="23"/>
  <c r="K83" i="23"/>
  <c r="J88" i="23"/>
  <c r="G134" i="23"/>
  <c r="I134" i="23"/>
  <c r="I112" i="23"/>
  <c r="H37" i="23"/>
  <c r="H31" i="23"/>
  <c r="H20" i="23"/>
  <c r="H47" i="23"/>
  <c r="J45" i="23"/>
  <c r="J47" i="23"/>
  <c r="J23" i="23"/>
  <c r="J11" i="23"/>
  <c r="E103" i="23"/>
  <c r="I20" i="23"/>
  <c r="I30" i="23"/>
  <c r="I36" i="23"/>
  <c r="M103" i="23"/>
  <c r="L81" i="23"/>
  <c r="M21" i="23"/>
  <c r="M41" i="23"/>
  <c r="M28" i="23"/>
  <c r="M29" i="23"/>
  <c r="G113" i="23"/>
  <c r="K22" i="23"/>
  <c r="K33" i="23"/>
  <c r="K38" i="23"/>
  <c r="K34" i="23"/>
  <c r="J104" i="23"/>
  <c r="E86" i="23"/>
  <c r="E134" i="23"/>
  <c r="L130" i="23"/>
  <c r="I179" i="24"/>
  <c r="M150" i="20"/>
  <c r="K168" i="24"/>
  <c r="F176" i="24"/>
  <c r="I128" i="23"/>
  <c r="K185" i="24"/>
  <c r="N117" i="20"/>
  <c r="L43" i="23"/>
  <c r="E106" i="20"/>
  <c r="G119" i="23"/>
  <c r="K130" i="23"/>
  <c r="M192" i="24"/>
  <c r="E145" i="20"/>
  <c r="I138" i="23"/>
  <c r="N93" i="23"/>
  <c r="F16" i="23"/>
  <c r="F119" i="23"/>
  <c r="F18" i="23"/>
  <c r="J110" i="23"/>
  <c r="N49" i="20"/>
  <c r="J64" i="20"/>
  <c r="M76" i="20"/>
  <c r="I168" i="24"/>
  <c r="F46" i="23"/>
  <c r="G43" i="23"/>
  <c r="G12" i="23"/>
  <c r="N100" i="23"/>
  <c r="E92" i="23"/>
  <c r="N15" i="23"/>
  <c r="G176" i="24"/>
  <c r="L109" i="23"/>
  <c r="J34" i="23"/>
  <c r="N112" i="23"/>
  <c r="N21" i="23"/>
  <c r="L41" i="23"/>
  <c r="F89" i="23"/>
  <c r="I28" i="23"/>
  <c r="L192" i="24"/>
  <c r="J142" i="23"/>
  <c r="H81" i="23"/>
  <c r="H76" i="20"/>
  <c r="K29" i="23"/>
  <c r="E13" i="23"/>
  <c r="H112" i="23"/>
  <c r="J87" i="23"/>
  <c r="N95" i="23"/>
  <c r="H40" i="23"/>
  <c r="J43" i="23"/>
  <c r="I22" i="23"/>
  <c r="I12" i="23"/>
  <c r="M104" i="23"/>
  <c r="M26" i="23"/>
  <c r="M23" i="23"/>
  <c r="K36" i="23"/>
  <c r="J103" i="23"/>
  <c r="F145" i="24"/>
  <c r="M89" i="23"/>
  <c r="M95" i="23" s="1"/>
  <c r="L148" i="24"/>
  <c r="J79" i="23"/>
  <c r="I96" i="23"/>
  <c r="N138" i="23"/>
  <c r="G148" i="23"/>
  <c r="J9" i="23"/>
  <c r="M142" i="24"/>
  <c r="N109" i="23"/>
  <c r="K116" i="23"/>
  <c r="N11" i="23"/>
  <c r="L14" i="23"/>
  <c r="J136" i="24"/>
  <c r="F185" i="24"/>
  <c r="F75" i="23"/>
  <c r="F115" i="23"/>
  <c r="I150" i="23"/>
  <c r="L34" i="23"/>
  <c r="G122" i="23"/>
  <c r="L15" i="23"/>
  <c r="G40" i="23"/>
  <c r="I117" i="20"/>
  <c r="I103" i="23"/>
  <c r="J18" i="23"/>
  <c r="G168" i="24"/>
  <c r="F79" i="23"/>
  <c r="N35" i="23"/>
  <c r="L12" i="23"/>
  <c r="E105" i="23"/>
  <c r="L148" i="23"/>
  <c r="M13" i="23"/>
  <c r="I15" i="23"/>
  <c r="I9" i="23"/>
  <c r="F29" i="23"/>
  <c r="K122" i="23"/>
  <c r="H110" i="23"/>
  <c r="K101" i="23"/>
  <c r="N94" i="23"/>
  <c r="H23" i="23"/>
  <c r="J36" i="23"/>
  <c r="I11" i="23"/>
  <c r="I37" i="23"/>
  <c r="L87" i="23"/>
  <c r="M18" i="23"/>
  <c r="K12" i="23"/>
  <c r="K11" i="23"/>
  <c r="I94" i="23"/>
  <c r="F35" i="23"/>
  <c r="F23" i="23"/>
  <c r="F47" i="23"/>
  <c r="F45" i="23"/>
  <c r="F24" i="23"/>
  <c r="F34" i="23"/>
  <c r="F26" i="23"/>
  <c r="F44" i="23"/>
  <c r="F17" i="23"/>
  <c r="F38" i="23"/>
  <c r="F12" i="23"/>
  <c r="F14" i="23"/>
  <c r="H85" i="23"/>
  <c r="H84" i="23"/>
  <c r="E23" i="23"/>
  <c r="E42" i="23"/>
  <c r="E47" i="23"/>
  <c r="E33" i="23"/>
  <c r="E30" i="23"/>
  <c r="E18" i="23"/>
  <c r="E26" i="23"/>
  <c r="E44" i="23"/>
  <c r="E41" i="23"/>
  <c r="E29" i="23"/>
  <c r="E22" i="23"/>
  <c r="G30" i="23"/>
  <c r="G32" i="23"/>
  <c r="G15" i="23"/>
  <c r="G36" i="23"/>
  <c r="G14" i="23"/>
  <c r="G22" i="23"/>
  <c r="G44" i="23"/>
  <c r="G45" i="23"/>
  <c r="G27" i="23"/>
  <c r="G24" i="23"/>
  <c r="G34" i="23"/>
  <c r="G28" i="23"/>
  <c r="G29" i="23"/>
  <c r="I132" i="23"/>
  <c r="I133" i="23"/>
  <c r="I129" i="23"/>
  <c r="I143" i="23"/>
  <c r="I140" i="23"/>
  <c r="I141" i="23"/>
  <c r="L36" i="23"/>
  <c r="L27" i="23"/>
  <c r="L40" i="23"/>
  <c r="L46" i="23"/>
  <c r="L39" i="23"/>
  <c r="L18" i="23"/>
  <c r="L29" i="23"/>
  <c r="L42" i="23"/>
  <c r="L31" i="23"/>
  <c r="L44" i="23"/>
  <c r="L37" i="23"/>
  <c r="L33" i="23"/>
  <c r="L38" i="23"/>
  <c r="L17" i="23"/>
  <c r="M110" i="23"/>
  <c r="M112" i="23"/>
  <c r="M111" i="23"/>
  <c r="M115" i="23"/>
  <c r="L112" i="23"/>
  <c r="L113" i="23"/>
  <c r="L110" i="23"/>
  <c r="L114" i="23"/>
  <c r="M143" i="23"/>
  <c r="M140" i="23"/>
  <c r="G103" i="23"/>
  <c r="G104" i="23"/>
  <c r="G102" i="23"/>
  <c r="K25" i="23"/>
  <c r="K18" i="23"/>
  <c r="K44" i="23"/>
  <c r="K42" i="23"/>
  <c r="K41" i="23"/>
  <c r="K32" i="23"/>
  <c r="K39" i="23"/>
  <c r="K45" i="23"/>
  <c r="K24" i="23"/>
  <c r="K40" i="23"/>
  <c r="K27" i="23"/>
  <c r="K35" i="23"/>
  <c r="K13" i="23"/>
  <c r="K21" i="23"/>
  <c r="K37" i="23"/>
  <c r="K14" i="23"/>
  <c r="F129" i="23"/>
  <c r="F134" i="23"/>
  <c r="F130" i="23"/>
  <c r="F132" i="23"/>
  <c r="J121" i="23"/>
  <c r="J122" i="23"/>
  <c r="K104" i="23"/>
  <c r="K103" i="23"/>
  <c r="K102" i="23"/>
  <c r="N103" i="23"/>
  <c r="N101" i="23"/>
  <c r="K140" i="23"/>
  <c r="K143" i="23"/>
  <c r="K142" i="23"/>
  <c r="F113" i="23"/>
  <c r="F110" i="23"/>
  <c r="F111" i="23"/>
  <c r="F114" i="23"/>
  <c r="F112" i="23"/>
  <c r="N133" i="23"/>
  <c r="N134" i="23"/>
  <c r="N130" i="23"/>
  <c r="F101" i="23"/>
  <c r="F103" i="23"/>
  <c r="K131" i="23"/>
  <c r="K133" i="23"/>
  <c r="N33" i="23"/>
  <c r="N41" i="23"/>
  <c r="N17" i="23"/>
  <c r="N13" i="23"/>
  <c r="N28" i="23"/>
  <c r="N23" i="23"/>
  <c r="N42" i="23"/>
  <c r="N14" i="23"/>
  <c r="N156" i="23"/>
  <c r="N20" i="23"/>
  <c r="N34" i="23"/>
  <c r="N12" i="23"/>
  <c r="N157" i="23"/>
  <c r="N32" i="23"/>
  <c r="N44" i="23"/>
  <c r="N30" i="23"/>
  <c r="N25" i="23"/>
  <c r="N24" i="23"/>
  <c r="N31" i="23"/>
  <c r="N40" i="23"/>
  <c r="N37" i="23"/>
  <c r="N39" i="23"/>
  <c r="N47" i="23"/>
  <c r="N16" i="23"/>
  <c r="N46" i="23"/>
  <c r="N43" i="23"/>
  <c r="N29" i="23"/>
  <c r="J130" i="23"/>
  <c r="J131" i="23"/>
  <c r="J129" i="23"/>
  <c r="J133" i="23"/>
  <c r="J132" i="23"/>
  <c r="F141" i="23"/>
  <c r="F140" i="23"/>
  <c r="F142" i="23"/>
  <c r="F143" i="23"/>
  <c r="H132" i="23"/>
  <c r="H130" i="23"/>
  <c r="H134" i="23"/>
  <c r="J114" i="23"/>
  <c r="J111" i="23"/>
  <c r="J115" i="23"/>
  <c r="L82" i="23"/>
  <c r="L85" i="23"/>
  <c r="L86" i="23"/>
  <c r="L84" i="23"/>
  <c r="L88" i="23"/>
  <c r="J140" i="23"/>
  <c r="J141" i="23"/>
  <c r="J143" i="23"/>
  <c r="L142" i="23"/>
  <c r="L140" i="23"/>
  <c r="L141" i="23"/>
  <c r="F149" i="23"/>
  <c r="F150" i="23"/>
  <c r="N110" i="23"/>
  <c r="N115" i="23"/>
  <c r="N114" i="23"/>
  <c r="N111" i="23"/>
  <c r="N113" i="23"/>
  <c r="N123" i="23"/>
  <c r="N122" i="23"/>
  <c r="J25" i="23"/>
  <c r="J22" i="23"/>
  <c r="J46" i="23"/>
  <c r="J39" i="23"/>
  <c r="J30" i="23"/>
  <c r="J32" i="23"/>
  <c r="J27" i="23"/>
  <c r="J14" i="23"/>
  <c r="J35" i="23"/>
  <c r="J13" i="23"/>
  <c r="J16" i="23"/>
  <c r="J19" i="23"/>
  <c r="J29" i="23"/>
  <c r="J21" i="23"/>
  <c r="J26" i="23"/>
  <c r="J17" i="23"/>
  <c r="J41" i="23"/>
  <c r="J37" i="23"/>
  <c r="J12" i="23"/>
  <c r="J31" i="23"/>
  <c r="J38" i="23"/>
  <c r="J40" i="23"/>
  <c r="J15" i="23"/>
  <c r="J24" i="23"/>
  <c r="J42" i="23"/>
  <c r="J20" i="23"/>
  <c r="J44" i="23"/>
  <c r="J33" i="23"/>
  <c r="E83" i="23"/>
  <c r="E80" i="23"/>
  <c r="E81" i="23"/>
  <c r="E85" i="23"/>
  <c r="E88" i="23"/>
  <c r="E87" i="23"/>
  <c r="E84" i="23"/>
  <c r="F94" i="23"/>
  <c r="F95" i="23"/>
  <c r="I104" i="23"/>
  <c r="I101" i="23"/>
  <c r="I102" i="23"/>
  <c r="K123" i="23"/>
  <c r="K121" i="23"/>
  <c r="F80" i="23"/>
  <c r="F81" i="23"/>
  <c r="F87" i="23"/>
  <c r="F84" i="23"/>
  <c r="F82" i="23"/>
  <c r="F86" i="23"/>
  <c r="F85" i="23"/>
  <c r="F83" i="23"/>
  <c r="F88" i="23"/>
  <c r="E115" i="23"/>
  <c r="E110" i="23"/>
  <c r="E113" i="23"/>
  <c r="E114" i="23"/>
  <c r="E112" i="23"/>
  <c r="E111" i="23"/>
  <c r="L65" i="20" l="1"/>
  <c r="H77" i="20"/>
  <c r="N65" i="20"/>
  <c r="K118" i="20"/>
  <c r="M8" i="20"/>
  <c r="I50" i="20"/>
  <c r="M118" i="20"/>
  <c r="G137" i="20"/>
  <c r="M50" i="20"/>
  <c r="F50" i="20"/>
  <c r="J98" i="20"/>
  <c r="H107" i="20"/>
  <c r="K107" i="20"/>
  <c r="F118" i="20"/>
  <c r="L8" i="20"/>
  <c r="G65" i="20"/>
  <c r="M65" i="20"/>
  <c r="I91" i="20"/>
  <c r="J118" i="20"/>
  <c r="F65" i="20"/>
  <c r="L91" i="20"/>
  <c r="K98" i="20"/>
  <c r="L146" i="20"/>
  <c r="J50" i="20"/>
  <c r="J126" i="20"/>
  <c r="G146" i="20"/>
  <c r="I118" i="20"/>
  <c r="H146" i="20"/>
  <c r="L50" i="20"/>
  <c r="F91" i="20"/>
  <c r="F137" i="20"/>
  <c r="I146" i="20"/>
  <c r="L126" i="20"/>
  <c r="N146" i="20"/>
  <c r="I107" i="20"/>
  <c r="G107" i="20"/>
  <c r="M98" i="20"/>
  <c r="I77" i="20"/>
  <c r="H65" i="20"/>
  <c r="H126" i="20"/>
  <c r="F126" i="20"/>
  <c r="M91" i="20"/>
  <c r="N77" i="20"/>
  <c r="J146" i="20"/>
  <c r="J91" i="20"/>
  <c r="M77" i="20"/>
  <c r="M146" i="20"/>
  <c r="M126" i="20"/>
  <c r="J65" i="20"/>
  <c r="F77" i="20"/>
  <c r="L107" i="20"/>
  <c r="N50" i="20"/>
  <c r="G8" i="20"/>
  <c r="K77" i="20"/>
  <c r="F8" i="20"/>
  <c r="H98" i="20"/>
  <c r="I8" i="20"/>
  <c r="K50" i="20"/>
  <c r="N107" i="20"/>
  <c r="N137" i="20"/>
  <c r="F98" i="20"/>
  <c r="H137" i="20"/>
  <c r="G118" i="20"/>
  <c r="I137" i="20"/>
  <c r="K126" i="20"/>
  <c r="N91" i="20"/>
  <c r="I65" i="20"/>
  <c r="L137" i="20"/>
  <c r="J137" i="20"/>
  <c r="K91" i="20"/>
  <c r="K137" i="20"/>
  <c r="L77" i="20"/>
  <c r="G126" i="20"/>
  <c r="I126" i="20"/>
  <c r="F146" i="20"/>
  <c r="G91" i="20"/>
  <c r="N8" i="20"/>
  <c r="H50" i="20"/>
  <c r="N126" i="20"/>
  <c r="F107" i="20"/>
  <c r="J77" i="20"/>
  <c r="M107" i="20"/>
  <c r="H91" i="20"/>
  <c r="K8" i="20"/>
  <c r="L98" i="20"/>
  <c r="H8" i="20"/>
  <c r="J107" i="20"/>
  <c r="L118" i="20"/>
  <c r="N118" i="20"/>
  <c r="H118" i="20"/>
  <c r="N98" i="20"/>
  <c r="G77" i="20"/>
  <c r="G98" i="20"/>
  <c r="G50" i="20"/>
  <c r="J8" i="20"/>
  <c r="K65" i="20"/>
  <c r="I98" i="20"/>
  <c r="M137" i="20"/>
  <c r="K146" i="20"/>
  <c r="E137" i="20"/>
  <c r="E107" i="20"/>
  <c r="E8" i="20"/>
  <c r="E91" i="20"/>
  <c r="E77" i="20"/>
  <c r="E118" i="20"/>
  <c r="E146" i="20"/>
  <c r="E126" i="20"/>
  <c r="E98" i="20"/>
  <c r="E50" i="20"/>
  <c r="E65" i="20"/>
  <c r="J105" i="26"/>
  <c r="G105" i="26"/>
  <c r="K105" i="26"/>
  <c r="F105" i="26"/>
  <c r="N105" i="26"/>
  <c r="L105" i="26"/>
  <c r="H105" i="26"/>
  <c r="M105" i="26"/>
  <c r="I105" i="26"/>
  <c r="W111" i="24"/>
  <c r="W62" i="24"/>
  <c r="V111" i="24"/>
  <c r="V92" i="24"/>
  <c r="W86" i="24"/>
  <c r="W101" i="24"/>
  <c r="W128" i="24"/>
  <c r="V62" i="24"/>
  <c r="V48" i="24"/>
  <c r="V73" i="24"/>
  <c r="W48" i="24"/>
  <c r="V101" i="24"/>
  <c r="W73" i="24"/>
  <c r="V86" i="24"/>
  <c r="V7" i="24"/>
  <c r="W92" i="24"/>
  <c r="V118" i="24"/>
  <c r="V128" i="24"/>
  <c r="W118" i="24"/>
  <c r="W7" i="24"/>
  <c r="V64" i="23"/>
  <c r="V49" i="23"/>
  <c r="I20" i="7"/>
  <c r="G20" i="7"/>
  <c r="L21" i="7"/>
  <c r="E21" i="7"/>
  <c r="E20" i="7"/>
  <c r="K20" i="7"/>
  <c r="K21" i="7"/>
  <c r="N20" i="7"/>
  <c r="N21" i="7"/>
  <c r="N121" i="23"/>
  <c r="K95" i="23"/>
  <c r="M94" i="23"/>
  <c r="G150" i="23"/>
  <c r="M61" i="24"/>
  <c r="E117" i="23"/>
  <c r="G90" i="23"/>
  <c r="E145" i="23"/>
  <c r="M119" i="24"/>
  <c r="M68" i="24"/>
  <c r="J76" i="23"/>
  <c r="K94" i="24"/>
  <c r="F97" i="23"/>
  <c r="L67" i="23"/>
  <c r="H125" i="23"/>
  <c r="G52" i="23"/>
  <c r="J52" i="23"/>
  <c r="F87" i="24"/>
  <c r="F106" i="23"/>
  <c r="K91" i="24"/>
  <c r="H150" i="23"/>
  <c r="N145" i="23"/>
  <c r="F94" i="24"/>
  <c r="N125" i="23"/>
  <c r="G72" i="24"/>
  <c r="L49" i="24"/>
  <c r="F102" i="24"/>
  <c r="G80" i="24"/>
  <c r="H127" i="24"/>
  <c r="K9" i="24"/>
  <c r="M95" i="24"/>
  <c r="E120" i="24"/>
  <c r="N63" i="24"/>
  <c r="G61" i="24"/>
  <c r="G82" i="24"/>
  <c r="M52" i="23"/>
  <c r="H95" i="24"/>
  <c r="I95" i="24"/>
  <c r="J125" i="23"/>
  <c r="J8" i="24"/>
  <c r="G79" i="24"/>
  <c r="I49" i="24"/>
  <c r="I85" i="24"/>
  <c r="H50" i="24"/>
  <c r="F90" i="23"/>
  <c r="F72" i="24"/>
  <c r="N9" i="24"/>
  <c r="E61" i="24"/>
  <c r="F49" i="24"/>
  <c r="F79" i="24"/>
  <c r="L7" i="23"/>
  <c r="E117" i="24"/>
  <c r="G78" i="24"/>
  <c r="L100" i="24"/>
  <c r="F120" i="24"/>
  <c r="F6" i="24"/>
  <c r="G75" i="24"/>
  <c r="F64" i="24"/>
  <c r="K8" i="24"/>
  <c r="N129" i="24"/>
  <c r="L63" i="23"/>
  <c r="K51" i="23"/>
  <c r="H72" i="24"/>
  <c r="K75" i="24"/>
  <c r="K95" i="24"/>
  <c r="K98" i="24"/>
  <c r="E49" i="24"/>
  <c r="J134" i="23"/>
  <c r="N100" i="24"/>
  <c r="G95" i="23"/>
  <c r="H102" i="24"/>
  <c r="M90" i="23"/>
  <c r="M66" i="23"/>
  <c r="N112" i="24"/>
  <c r="I88" i="24"/>
  <c r="M71" i="24"/>
  <c r="M63" i="24"/>
  <c r="G7" i="23"/>
  <c r="G47" i="24"/>
  <c r="F76" i="23"/>
  <c r="G125" i="23"/>
  <c r="F136" i="23"/>
  <c r="I117" i="23"/>
  <c r="J112" i="24"/>
  <c r="I6" i="24"/>
  <c r="I36" i="24" s="1"/>
  <c r="I14" i="24"/>
  <c r="I113" i="24"/>
  <c r="H63" i="23"/>
  <c r="G76" i="23"/>
  <c r="K63" i="24"/>
  <c r="J87" i="24"/>
  <c r="H6" i="24"/>
  <c r="N110" i="24"/>
  <c r="K96" i="24"/>
  <c r="I72" i="24"/>
  <c r="J127" i="24"/>
  <c r="F47" i="24"/>
  <c r="F60" i="24"/>
  <c r="L113" i="24"/>
  <c r="G58" i="24"/>
  <c r="E74" i="24"/>
  <c r="K85" i="24"/>
  <c r="N6" i="24"/>
  <c r="N91" i="24"/>
  <c r="E8" i="24"/>
  <c r="N85" i="24"/>
  <c r="J120" i="24"/>
  <c r="N25" i="24"/>
  <c r="I12" i="24"/>
  <c r="H7" i="23"/>
  <c r="K106" i="23"/>
  <c r="K64" i="24"/>
  <c r="N119" i="24"/>
  <c r="G63" i="24"/>
  <c r="K74" i="24"/>
  <c r="H75" i="24"/>
  <c r="F50" i="24"/>
  <c r="J75" i="24"/>
  <c r="I120" i="24"/>
  <c r="H34" i="24"/>
  <c r="H74" i="23"/>
  <c r="I24" i="24"/>
  <c r="E94" i="24"/>
  <c r="F75" i="24"/>
  <c r="N117" i="24"/>
  <c r="H21" i="24"/>
  <c r="E51" i="23"/>
  <c r="L63" i="24"/>
  <c r="F80" i="24"/>
  <c r="E126" i="24"/>
  <c r="E136" i="23"/>
  <c r="N88" i="24"/>
  <c r="E113" i="24"/>
  <c r="M127" i="24"/>
  <c r="J49" i="24"/>
  <c r="L72" i="24"/>
  <c r="G76" i="24"/>
  <c r="H46" i="24"/>
  <c r="N114" i="24"/>
  <c r="H31" i="24"/>
  <c r="F33" i="24"/>
  <c r="K120" i="24"/>
  <c r="N14" i="24"/>
  <c r="H69" i="23"/>
  <c r="I13" i="24"/>
  <c r="I7" i="23"/>
  <c r="K66" i="23"/>
  <c r="L85" i="24"/>
  <c r="F48" i="23"/>
  <c r="L115" i="23"/>
  <c r="N66" i="23"/>
  <c r="I119" i="24"/>
  <c r="H94" i="24"/>
  <c r="H66" i="23"/>
  <c r="K72" i="24"/>
  <c r="G117" i="23"/>
  <c r="M51" i="23"/>
  <c r="I9" i="24"/>
  <c r="N48" i="23"/>
  <c r="E112" i="24"/>
  <c r="F9" i="24"/>
  <c r="J102" i="24"/>
  <c r="G59" i="24"/>
  <c r="J117" i="24"/>
  <c r="J123" i="24" s="1"/>
  <c r="N130" i="24"/>
  <c r="K50" i="24"/>
  <c r="N72" i="24"/>
  <c r="H112" i="24"/>
  <c r="M76" i="23"/>
  <c r="N102" i="24"/>
  <c r="I27" i="24"/>
  <c r="J67" i="23"/>
  <c r="I8" i="24"/>
  <c r="J136" i="23"/>
  <c r="G94" i="24"/>
  <c r="K47" i="24"/>
  <c r="I52" i="23"/>
  <c r="K76" i="23"/>
  <c r="I17" i="24"/>
  <c r="L97" i="23"/>
  <c r="L90" i="23"/>
  <c r="L112" i="24"/>
  <c r="I129" i="24"/>
  <c r="F52" i="24"/>
  <c r="E87" i="24"/>
  <c r="K129" i="24"/>
  <c r="L87" i="24"/>
  <c r="N26" i="24"/>
  <c r="K136" i="23"/>
  <c r="L51" i="23"/>
  <c r="M102" i="24"/>
  <c r="I90" i="23"/>
  <c r="H106" i="23"/>
  <c r="M112" i="24"/>
  <c r="J113" i="24"/>
  <c r="K87" i="24"/>
  <c r="L117" i="23"/>
  <c r="E76" i="23"/>
  <c r="H49" i="24"/>
  <c r="G53" i="24"/>
  <c r="N12" i="24"/>
  <c r="I31" i="24"/>
  <c r="N127" i="24"/>
  <c r="F129" i="24"/>
  <c r="K77" i="24"/>
  <c r="N78" i="24"/>
  <c r="M117" i="23"/>
  <c r="E63" i="24"/>
  <c r="J117" i="23"/>
  <c r="I82" i="24"/>
  <c r="I18" i="24"/>
  <c r="F54" i="24"/>
  <c r="I145" i="23"/>
  <c r="K49" i="24"/>
  <c r="H12" i="24"/>
  <c r="I37" i="24"/>
  <c r="L94" i="23"/>
  <c r="N50" i="24"/>
  <c r="J63" i="23"/>
  <c r="K90" i="23"/>
  <c r="G102" i="24"/>
  <c r="G85" i="24"/>
  <c r="M134" i="24"/>
  <c r="L119" i="24"/>
  <c r="G55" i="24"/>
  <c r="G136" i="23"/>
  <c r="N46" i="24"/>
  <c r="L71" i="23"/>
  <c r="M49" i="24"/>
  <c r="G64" i="24"/>
  <c r="H27" i="24"/>
  <c r="H122" i="23"/>
  <c r="F102" i="23"/>
  <c r="H95" i="23"/>
  <c r="H8" i="24"/>
  <c r="E106" i="23"/>
  <c r="E47" i="24"/>
  <c r="J100" i="24"/>
  <c r="K82" i="24"/>
  <c r="J64" i="24"/>
  <c r="H74" i="24"/>
  <c r="N55" i="23"/>
  <c r="K81" i="24"/>
  <c r="E125" i="23"/>
  <c r="E95" i="24"/>
  <c r="J130" i="24"/>
  <c r="H67" i="23"/>
  <c r="I102" i="24"/>
  <c r="L110" i="24"/>
  <c r="M106" i="23"/>
  <c r="M110" i="24"/>
  <c r="H52" i="23"/>
  <c r="H140" i="23"/>
  <c r="M125" i="23"/>
  <c r="N117" i="23"/>
  <c r="L75" i="24"/>
  <c r="H61" i="24"/>
  <c r="G145" i="23"/>
  <c r="L48" i="23"/>
  <c r="F58" i="24"/>
  <c r="I34" i="24"/>
  <c r="E52" i="23"/>
  <c r="M113" i="24"/>
  <c r="I112" i="24"/>
  <c r="L136" i="23"/>
  <c r="H131" i="23"/>
  <c r="G48" i="23"/>
  <c r="E52" i="24"/>
  <c r="L74" i="24"/>
  <c r="L145" i="23"/>
  <c r="M120" i="24"/>
  <c r="N16" i="24"/>
  <c r="H70" i="24"/>
  <c r="L66" i="23"/>
  <c r="H130" i="24"/>
  <c r="G95" i="24"/>
  <c r="J122" i="24"/>
  <c r="N28" i="24"/>
  <c r="K48" i="23"/>
  <c r="N75" i="24"/>
  <c r="N18" i="24"/>
  <c r="H70" i="23"/>
  <c r="K56" i="24"/>
  <c r="F51" i="24"/>
  <c r="I41" i="24"/>
  <c r="J66" i="23"/>
  <c r="K97" i="23"/>
  <c r="H119" i="24"/>
  <c r="I63" i="23"/>
  <c r="I70" i="23"/>
  <c r="L95" i="24"/>
  <c r="M63" i="23"/>
  <c r="F125" i="23"/>
  <c r="M69" i="24"/>
  <c r="G66" i="24"/>
  <c r="G112" i="24"/>
  <c r="K6" i="24"/>
  <c r="F8" i="24"/>
  <c r="K112" i="23"/>
  <c r="I110" i="24"/>
  <c r="M64" i="24"/>
  <c r="H85" i="24"/>
  <c r="K25" i="24"/>
  <c r="H91" i="24"/>
  <c r="H33" i="24"/>
  <c r="K80" i="24"/>
  <c r="G66" i="23"/>
  <c r="K13" i="24"/>
  <c r="J119" i="24"/>
  <c r="K127" i="24"/>
  <c r="N134" i="24"/>
  <c r="E122" i="24"/>
  <c r="I22" i="24"/>
  <c r="F15" i="24"/>
  <c r="H73" i="23"/>
  <c r="I15" i="24"/>
  <c r="J71" i="23"/>
  <c r="G60" i="23"/>
  <c r="J113" i="23"/>
  <c r="I87" i="24"/>
  <c r="M145" i="23"/>
  <c r="L50" i="24"/>
  <c r="L94" i="24"/>
  <c r="F66" i="23"/>
  <c r="E90" i="23"/>
  <c r="J95" i="24"/>
  <c r="H63" i="24"/>
  <c r="N95" i="24"/>
  <c r="I48" i="23"/>
  <c r="M50" i="24"/>
  <c r="G51" i="24"/>
  <c r="H48" i="23"/>
  <c r="J126" i="24"/>
  <c r="F52" i="23"/>
  <c r="H42" i="24"/>
  <c r="H24" i="24"/>
  <c r="F113" i="24"/>
  <c r="I51" i="23"/>
  <c r="E102" i="24"/>
  <c r="I53" i="23"/>
  <c r="H117" i="24"/>
  <c r="K56" i="23"/>
  <c r="G55" i="23"/>
  <c r="L115" i="24"/>
  <c r="F100" i="24"/>
  <c r="F61" i="24"/>
  <c r="H23" i="24"/>
  <c r="M142" i="23"/>
  <c r="E91" i="24"/>
  <c r="E96" i="24"/>
  <c r="N39" i="24"/>
  <c r="G83" i="24"/>
  <c r="E72" i="24"/>
  <c r="E50" i="24"/>
  <c r="J48" i="23"/>
  <c r="M130" i="24"/>
  <c r="H14" i="24"/>
  <c r="M72" i="23"/>
  <c r="I106" i="23"/>
  <c r="H123" i="24"/>
  <c r="I136" i="23"/>
  <c r="H79" i="24"/>
  <c r="L78" i="24"/>
  <c r="L61" i="24"/>
  <c r="M6" i="24"/>
  <c r="I73" i="23"/>
  <c r="F69" i="24"/>
  <c r="L53" i="23"/>
  <c r="F65" i="24"/>
  <c r="I46" i="24"/>
  <c r="I54" i="23"/>
  <c r="H36" i="24"/>
  <c r="I80" i="24"/>
  <c r="K51" i="24"/>
  <c r="N37" i="24"/>
  <c r="N24" i="24"/>
  <c r="K55" i="23"/>
  <c r="F77" i="24"/>
  <c r="E68" i="24"/>
  <c r="M69" i="23"/>
  <c r="N123" i="24"/>
  <c r="K36" i="24"/>
  <c r="K45" i="24"/>
  <c r="K40" i="24"/>
  <c r="K42" i="24"/>
  <c r="L108" i="24"/>
  <c r="J57" i="23"/>
  <c r="I115" i="24"/>
  <c r="F14" i="24"/>
  <c r="F32" i="24"/>
  <c r="F35" i="24"/>
  <c r="F10" i="24"/>
  <c r="H96" i="24"/>
  <c r="L83" i="24"/>
  <c r="L70" i="23"/>
  <c r="H77" i="24"/>
  <c r="K133" i="24"/>
  <c r="L71" i="24"/>
  <c r="F59" i="23"/>
  <c r="M46" i="24"/>
  <c r="M45" i="24"/>
  <c r="M19" i="24"/>
  <c r="M27" i="24"/>
  <c r="H76" i="24"/>
  <c r="L65" i="24"/>
  <c r="F57" i="23"/>
  <c r="M24" i="24"/>
  <c r="M44" i="24"/>
  <c r="M26" i="24"/>
  <c r="G129" i="24"/>
  <c r="G58" i="23"/>
  <c r="H43" i="24"/>
  <c r="I47" i="24"/>
  <c r="I55" i="24" s="1"/>
  <c r="F112" i="24"/>
  <c r="G54" i="24"/>
  <c r="I44" i="24"/>
  <c r="M129" i="24"/>
  <c r="L70" i="24"/>
  <c r="L62" i="23"/>
  <c r="N42" i="24"/>
  <c r="K61" i="23"/>
  <c r="E70" i="24"/>
  <c r="K12" i="24"/>
  <c r="F21" i="24"/>
  <c r="M133" i="24"/>
  <c r="M35" i="24"/>
  <c r="M10" i="24"/>
  <c r="M66" i="24"/>
  <c r="I103" i="24"/>
  <c r="G87" i="24"/>
  <c r="H71" i="23"/>
  <c r="I94" i="24"/>
  <c r="G88" i="24"/>
  <c r="K145" i="23"/>
  <c r="N17" i="24"/>
  <c r="I61" i="24"/>
  <c r="I69" i="24" s="1"/>
  <c r="F51" i="23"/>
  <c r="I10" i="24"/>
  <c r="K113" i="24"/>
  <c r="I77" i="24"/>
  <c r="N90" i="23"/>
  <c r="F84" i="24"/>
  <c r="H125" i="24"/>
  <c r="N44" i="24"/>
  <c r="K60" i="23"/>
  <c r="M73" i="23"/>
  <c r="K32" i="24"/>
  <c r="F26" i="24"/>
  <c r="F34" i="24"/>
  <c r="L90" i="24"/>
  <c r="M40" i="24"/>
  <c r="M41" i="24"/>
  <c r="L9" i="24"/>
  <c r="H22" i="24"/>
  <c r="F91" i="24"/>
  <c r="I127" i="24"/>
  <c r="I59" i="23"/>
  <c r="H117" i="23"/>
  <c r="K62" i="23"/>
  <c r="N113" i="24"/>
  <c r="E130" i="24"/>
  <c r="H82" i="24"/>
  <c r="E67" i="24"/>
  <c r="F130" i="24"/>
  <c r="H87" i="24"/>
  <c r="H58" i="23"/>
  <c r="N34" i="24"/>
  <c r="F76" i="24"/>
  <c r="N121" i="24"/>
  <c r="K39" i="24"/>
  <c r="J55" i="23"/>
  <c r="F29" i="24"/>
  <c r="G90" i="24"/>
  <c r="M37" i="24"/>
  <c r="J105" i="24"/>
  <c r="H129" i="24"/>
  <c r="J125" i="24"/>
  <c r="E127" i="24"/>
  <c r="N120" i="24"/>
  <c r="N56" i="23"/>
  <c r="G91" i="24"/>
  <c r="I83" i="24"/>
  <c r="G67" i="24"/>
  <c r="I50" i="24"/>
  <c r="J131" i="24"/>
  <c r="H30" i="24"/>
  <c r="H40" i="24"/>
  <c r="I26" i="24"/>
  <c r="I78" i="24"/>
  <c r="G57" i="23"/>
  <c r="G68" i="24"/>
  <c r="I72" i="23"/>
  <c r="K35" i="24"/>
  <c r="E125" i="24"/>
  <c r="I51" i="24"/>
  <c r="F17" i="24"/>
  <c r="L77" i="24"/>
  <c r="L66" i="24"/>
  <c r="F56" i="23"/>
  <c r="M43" i="24"/>
  <c r="K117" i="23"/>
  <c r="N108" i="24"/>
  <c r="K100" i="24"/>
  <c r="H29" i="24"/>
  <c r="N83" i="24"/>
  <c r="I35" i="24"/>
  <c r="G67" i="23"/>
  <c r="M94" i="24"/>
  <c r="I130" i="24"/>
  <c r="H90" i="23"/>
  <c r="H68" i="24"/>
  <c r="F56" i="24"/>
  <c r="L74" i="23"/>
  <c r="I25" i="24"/>
  <c r="I81" i="24"/>
  <c r="K89" i="24"/>
  <c r="I74" i="23"/>
  <c r="K38" i="24"/>
  <c r="L105" i="24"/>
  <c r="J69" i="23"/>
  <c r="F16" i="24"/>
  <c r="L84" i="24"/>
  <c r="L68" i="24"/>
  <c r="M14" i="24"/>
  <c r="K134" i="23"/>
  <c r="M91" i="24"/>
  <c r="M99" i="24" s="1"/>
  <c r="G51" i="23"/>
  <c r="M65" i="24"/>
  <c r="F63" i="24"/>
  <c r="E63" i="23"/>
  <c r="N8" i="24"/>
  <c r="J74" i="24"/>
  <c r="J104" i="24"/>
  <c r="J107" i="24"/>
  <c r="K63" i="23"/>
  <c r="E82" i="23"/>
  <c r="L130" i="24"/>
  <c r="E66" i="23"/>
  <c r="N106" i="23"/>
  <c r="H145" i="23"/>
  <c r="F103" i="24"/>
  <c r="H66" i="24"/>
  <c r="G127" i="24"/>
  <c r="I30" i="24"/>
  <c r="N49" i="24"/>
  <c r="K57" i="24"/>
  <c r="F95" i="24"/>
  <c r="E60" i="24"/>
  <c r="E129" i="24"/>
  <c r="H88" i="24"/>
  <c r="J9" i="24"/>
  <c r="E67" i="23"/>
  <c r="G63" i="23"/>
  <c r="K125" i="23"/>
  <c r="H39" i="24"/>
  <c r="J134" i="24"/>
  <c r="N61" i="23"/>
  <c r="M88" i="24"/>
  <c r="J103" i="24"/>
  <c r="N67" i="23"/>
  <c r="N126" i="24"/>
  <c r="N32" i="24"/>
  <c r="G106" i="23"/>
  <c r="N7" i="23"/>
  <c r="M8" i="24"/>
  <c r="N76" i="23"/>
  <c r="F39" i="24"/>
  <c r="M97" i="23"/>
  <c r="F28" i="24"/>
  <c r="F68" i="24"/>
  <c r="F36" i="24"/>
  <c r="L79" i="24"/>
  <c r="I43" i="24"/>
  <c r="F117" i="23"/>
  <c r="G52" i="24"/>
  <c r="M31" i="24"/>
  <c r="N21" i="24"/>
  <c r="I42" i="24"/>
  <c r="E79" i="24"/>
  <c r="M116" i="24"/>
  <c r="I62" i="23"/>
  <c r="H20" i="24"/>
  <c r="I79" i="24"/>
  <c r="K59" i="24"/>
  <c r="N13" i="24"/>
  <c r="N27" i="24"/>
  <c r="N97" i="24"/>
  <c r="N90" i="24"/>
  <c r="K58" i="23"/>
  <c r="F108" i="24"/>
  <c r="I67" i="24"/>
  <c r="F70" i="24"/>
  <c r="E66" i="24"/>
  <c r="M70" i="23"/>
  <c r="N124" i="24"/>
  <c r="K20" i="24"/>
  <c r="K21" i="24"/>
  <c r="K23" i="24"/>
  <c r="K24" i="24"/>
  <c r="L109" i="24"/>
  <c r="J54" i="23"/>
  <c r="I53" i="24"/>
  <c r="I114" i="24"/>
  <c r="F31" i="24"/>
  <c r="F42" i="24"/>
  <c r="F11" i="24"/>
  <c r="H89" i="24"/>
  <c r="L76" i="24"/>
  <c r="M17" i="24"/>
  <c r="E88" i="24"/>
  <c r="I56" i="23"/>
  <c r="J90" i="23"/>
  <c r="K28" i="24"/>
  <c r="F22" i="24"/>
  <c r="H69" i="24"/>
  <c r="G8" i="24"/>
  <c r="G110" i="24"/>
  <c r="F99" i="24"/>
  <c r="I90" i="24"/>
  <c r="G77" i="24"/>
  <c r="G70" i="24"/>
  <c r="I71" i="24"/>
  <c r="E98" i="24"/>
  <c r="K22" i="24"/>
  <c r="L106" i="24"/>
  <c r="J72" i="23"/>
  <c r="F41" i="24"/>
  <c r="L81" i="24"/>
  <c r="F61" i="23"/>
  <c r="M20" i="24"/>
  <c r="N94" i="24"/>
  <c r="L150" i="23"/>
  <c r="N103" i="24"/>
  <c r="E64" i="24"/>
  <c r="L117" i="24"/>
  <c r="H72" i="23"/>
  <c r="K112" i="24"/>
  <c r="G49" i="24"/>
  <c r="I134" i="24"/>
  <c r="K55" i="24"/>
  <c r="J91" i="24"/>
  <c r="K119" i="24"/>
  <c r="L125" i="23"/>
  <c r="G100" i="24"/>
  <c r="H13" i="24"/>
  <c r="L107" i="24"/>
  <c r="G97" i="23"/>
  <c r="H68" i="23"/>
  <c r="M117" i="24"/>
  <c r="H45" i="24"/>
  <c r="L58" i="23"/>
  <c r="G65" i="24"/>
  <c r="G74" i="23"/>
  <c r="F78" i="24"/>
  <c r="E82" i="24"/>
  <c r="E124" i="24"/>
  <c r="I54" i="24"/>
  <c r="F43" i="24"/>
  <c r="H84" i="24"/>
  <c r="M34" i="24"/>
  <c r="M125" i="24"/>
  <c r="E6" i="24"/>
  <c r="M9" i="24"/>
  <c r="K103" i="24"/>
  <c r="E48" i="23"/>
  <c r="F117" i="24"/>
  <c r="N35" i="24"/>
  <c r="I45" i="24"/>
  <c r="F83" i="24"/>
  <c r="H134" i="24"/>
  <c r="E76" i="24"/>
  <c r="L114" i="24"/>
  <c r="N36" i="24"/>
  <c r="K31" i="24"/>
  <c r="K54" i="23"/>
  <c r="I40" i="24"/>
  <c r="H26" i="24"/>
  <c r="G61" i="23"/>
  <c r="G70" i="23"/>
  <c r="I69" i="23"/>
  <c r="K30" i="24"/>
  <c r="E123" i="24"/>
  <c r="I52" i="24"/>
  <c r="F45" i="24"/>
  <c r="L80" i="24"/>
  <c r="H78" i="24"/>
  <c r="F62" i="23"/>
  <c r="M29" i="24"/>
  <c r="H9" i="24"/>
  <c r="J106" i="23"/>
  <c r="M100" i="24"/>
  <c r="N97" i="23"/>
  <c r="H51" i="23"/>
  <c r="E41" i="24"/>
  <c r="F7" i="23"/>
  <c r="L55" i="23"/>
  <c r="H19" i="24"/>
  <c r="F67" i="24"/>
  <c r="F27" i="24"/>
  <c r="K109" i="24"/>
  <c r="I68" i="23"/>
  <c r="M115" i="24"/>
  <c r="H17" i="24"/>
  <c r="N136" i="23"/>
  <c r="N77" i="24"/>
  <c r="M106" i="24"/>
  <c r="G131" i="24"/>
  <c r="N45" i="24"/>
  <c r="I68" i="24"/>
  <c r="N125" i="24"/>
  <c r="K15" i="24"/>
  <c r="J60" i="23"/>
  <c r="F38" i="24"/>
  <c r="H99" i="24"/>
  <c r="F55" i="23"/>
  <c r="M11" i="24"/>
  <c r="M123" i="24"/>
  <c r="G130" i="24"/>
  <c r="J6" i="24"/>
  <c r="E103" i="24"/>
  <c r="N63" i="23"/>
  <c r="M98" i="24"/>
  <c r="H18" i="24"/>
  <c r="N74" i="24"/>
  <c r="G9" i="24"/>
  <c r="E69" i="24"/>
  <c r="K72" i="23"/>
  <c r="N41" i="24"/>
  <c r="K88" i="24"/>
  <c r="F104" i="24"/>
  <c r="H110" i="24"/>
  <c r="F121" i="24"/>
  <c r="N115" i="24"/>
  <c r="K131" i="24"/>
  <c r="M104" i="24"/>
  <c r="H56" i="23"/>
  <c r="F98" i="24"/>
  <c r="G98" i="24"/>
  <c r="I65" i="24"/>
  <c r="M74" i="23"/>
  <c r="K18" i="24"/>
  <c r="J62" i="23"/>
  <c r="F30" i="24"/>
  <c r="F13" i="24"/>
  <c r="M23" i="24"/>
  <c r="N104" i="23"/>
  <c r="F145" i="23"/>
  <c r="J72" i="24"/>
  <c r="M70" i="24"/>
  <c r="G50" i="24"/>
  <c r="K67" i="23"/>
  <c r="N47" i="24"/>
  <c r="E110" i="24"/>
  <c r="E115" i="24" s="1"/>
  <c r="M67" i="24"/>
  <c r="J84" i="24"/>
  <c r="N58" i="23"/>
  <c r="N64" i="24"/>
  <c r="E94" i="23"/>
  <c r="F110" i="24"/>
  <c r="H97" i="23"/>
  <c r="F127" i="24"/>
  <c r="H41" i="24"/>
  <c r="I84" i="24"/>
  <c r="N62" i="23"/>
  <c r="E23" i="24"/>
  <c r="I75" i="24"/>
  <c r="I97" i="23"/>
  <c r="I67" i="23"/>
  <c r="K105" i="24"/>
  <c r="I20" i="24"/>
  <c r="L91" i="24"/>
  <c r="N10" i="24"/>
  <c r="J47" i="24"/>
  <c r="G6" i="24"/>
  <c r="J145" i="23"/>
  <c r="H120" i="24"/>
  <c r="L106" i="23"/>
  <c r="K61" i="24"/>
  <c r="K73" i="23"/>
  <c r="J19" i="24"/>
  <c r="L59" i="23"/>
  <c r="G36" i="24"/>
  <c r="K97" i="24"/>
  <c r="I76" i="24"/>
  <c r="N106" i="24"/>
  <c r="G71" i="24"/>
  <c r="J7" i="23"/>
  <c r="H57" i="23"/>
  <c r="J40" i="24"/>
  <c r="I66" i="23"/>
  <c r="H133" i="24"/>
  <c r="M74" i="24"/>
  <c r="F106" i="24"/>
  <c r="G119" i="24"/>
  <c r="I57" i="24"/>
  <c r="N107" i="24"/>
  <c r="G40" i="24"/>
  <c r="J54" i="24"/>
  <c r="G37" i="24"/>
  <c r="N43" i="24"/>
  <c r="K53" i="23"/>
  <c r="I32" i="24"/>
  <c r="J94" i="24"/>
  <c r="G30" i="24"/>
  <c r="L125" i="24"/>
  <c r="H97" i="24"/>
  <c r="N29" i="24"/>
  <c r="F59" i="24"/>
  <c r="F54" i="23"/>
  <c r="M87" i="24"/>
  <c r="L64" i="24"/>
  <c r="J35" i="24"/>
  <c r="E46" i="24"/>
  <c r="K70" i="23"/>
  <c r="H44" i="24"/>
  <c r="G84" i="24"/>
  <c r="N70" i="23"/>
  <c r="L61" i="23"/>
  <c r="N31" i="24"/>
  <c r="N19" i="24"/>
  <c r="N98" i="24"/>
  <c r="E53" i="23"/>
  <c r="J58" i="24"/>
  <c r="G20" i="24"/>
  <c r="G46" i="24"/>
  <c r="F122" i="24"/>
  <c r="K59" i="23"/>
  <c r="F107" i="24"/>
  <c r="N131" i="24"/>
  <c r="F66" i="24"/>
  <c r="E71" i="24"/>
  <c r="E99" i="24"/>
  <c r="E80" i="24"/>
  <c r="K16" i="24"/>
  <c r="K26" i="24"/>
  <c r="K34" i="24"/>
  <c r="K10" i="24"/>
  <c r="L104" i="24"/>
  <c r="J58" i="23"/>
  <c r="I56" i="24"/>
  <c r="I116" i="24"/>
  <c r="F23" i="24"/>
  <c r="F37" i="24"/>
  <c r="F25" i="24"/>
  <c r="H90" i="24"/>
  <c r="L82" i="24"/>
  <c r="G108" i="24"/>
  <c r="H81" i="24"/>
  <c r="H115" i="24"/>
  <c r="F60" i="23"/>
  <c r="M28" i="24"/>
  <c r="M25" i="24"/>
  <c r="M18" i="24"/>
  <c r="M36" i="24"/>
  <c r="M13" i="24"/>
  <c r="M122" i="24"/>
  <c r="G142" i="23"/>
  <c r="E119" i="24"/>
  <c r="F67" i="23"/>
  <c r="M67" i="23"/>
  <c r="L8" i="24"/>
  <c r="E53" i="24"/>
  <c r="E142" i="23"/>
  <c r="M72" i="24"/>
  <c r="M78" i="24"/>
  <c r="I64" i="24"/>
  <c r="L6" i="24"/>
  <c r="K108" i="24"/>
  <c r="G120" i="24"/>
  <c r="L76" i="23"/>
  <c r="H136" i="23"/>
  <c r="K84" i="24"/>
  <c r="J133" i="24"/>
  <c r="L54" i="23"/>
  <c r="H47" i="24"/>
  <c r="M76" i="24"/>
  <c r="L129" i="24"/>
  <c r="K110" i="24"/>
  <c r="M97" i="24"/>
  <c r="L47" i="24"/>
  <c r="J132" i="24"/>
  <c r="N87" i="24"/>
  <c r="M75" i="24"/>
  <c r="J121" i="24"/>
  <c r="G60" i="24"/>
  <c r="I28" i="24"/>
  <c r="J30" i="24"/>
  <c r="J41" i="24"/>
  <c r="L20" i="24"/>
  <c r="F57" i="24"/>
  <c r="E14" i="24"/>
  <c r="H76" i="23"/>
  <c r="J50" i="24"/>
  <c r="N79" i="24"/>
  <c r="L126" i="24"/>
  <c r="K115" i="24"/>
  <c r="I29" i="24"/>
  <c r="G56" i="23"/>
  <c r="J12" i="24"/>
  <c r="E24" i="24"/>
  <c r="H16" i="24"/>
  <c r="N73" i="23"/>
  <c r="N20" i="24"/>
  <c r="L53" i="24"/>
  <c r="G13" i="24"/>
  <c r="N133" i="24"/>
  <c r="F71" i="24"/>
  <c r="E81" i="24"/>
  <c r="K17" i="24"/>
  <c r="E121" i="24"/>
  <c r="I58" i="24"/>
  <c r="F12" i="24"/>
  <c r="F24" i="24"/>
  <c r="H80" i="24"/>
  <c r="M15" i="24"/>
  <c r="M22" i="24"/>
  <c r="M124" i="24"/>
  <c r="K117" i="24"/>
  <c r="H100" i="24"/>
  <c r="M7" i="23"/>
  <c r="J37" i="24"/>
  <c r="J129" i="24"/>
  <c r="E116" i="24"/>
  <c r="K102" i="24"/>
  <c r="I39" i="24"/>
  <c r="G103" i="24"/>
  <c r="G74" i="24"/>
  <c r="H113" i="24"/>
  <c r="L120" i="24"/>
  <c r="I11" i="24"/>
  <c r="H59" i="23"/>
  <c r="E97" i="23"/>
  <c r="J99" i="24"/>
  <c r="M103" i="24"/>
  <c r="G45" i="24"/>
  <c r="N51" i="23"/>
  <c r="N132" i="24"/>
  <c r="N96" i="24"/>
  <c r="E9" i="24"/>
  <c r="I19" i="24"/>
  <c r="E77" i="24"/>
  <c r="N81" i="24"/>
  <c r="L33" i="24"/>
  <c r="K69" i="23"/>
  <c r="H54" i="23"/>
  <c r="H52" i="24"/>
  <c r="N38" i="24"/>
  <c r="E61" i="23"/>
  <c r="G14" i="24"/>
  <c r="I70" i="24"/>
  <c r="I71" i="23"/>
  <c r="E97" i="24"/>
  <c r="K44" i="24"/>
  <c r="K19" i="24"/>
  <c r="J73" i="23"/>
  <c r="F19" i="24"/>
  <c r="M132" i="24"/>
  <c r="L68" i="23"/>
  <c r="L67" i="24"/>
  <c r="F58" i="23"/>
  <c r="M16" i="24"/>
  <c r="K52" i="23"/>
  <c r="E85" i="24"/>
  <c r="E90" i="24" s="1"/>
  <c r="J97" i="23"/>
  <c r="L102" i="24"/>
  <c r="K123" i="24"/>
  <c r="F85" i="24"/>
  <c r="F119" i="24"/>
  <c r="E7" i="23"/>
  <c r="M96" i="24"/>
  <c r="L88" i="24"/>
  <c r="L52" i="23"/>
  <c r="I63" i="24"/>
  <c r="I38" i="24"/>
  <c r="I60" i="23"/>
  <c r="L25" i="24"/>
  <c r="L11" i="24"/>
  <c r="H64" i="24"/>
  <c r="H38" i="24"/>
  <c r="N40" i="24"/>
  <c r="J85" i="24"/>
  <c r="J89" i="24" s="1"/>
  <c r="I125" i="23"/>
  <c r="I16" i="24"/>
  <c r="I33" i="24"/>
  <c r="F121" i="23"/>
  <c r="N56" i="24"/>
  <c r="I91" i="24"/>
  <c r="K83" i="24"/>
  <c r="L31" i="24"/>
  <c r="N105" i="24"/>
  <c r="G71" i="23"/>
  <c r="J34" i="24"/>
  <c r="I100" i="24"/>
  <c r="H83" i="24"/>
  <c r="J33" i="24"/>
  <c r="M105" i="24"/>
  <c r="F132" i="24"/>
  <c r="H131" i="24"/>
  <c r="N23" i="24"/>
  <c r="G69" i="24"/>
  <c r="E62" i="23"/>
  <c r="G44" i="24"/>
  <c r="K69" i="24"/>
  <c r="I66" i="24"/>
  <c r="M71" i="23"/>
  <c r="E83" i="24"/>
  <c r="K37" i="24"/>
  <c r="J68" i="23"/>
  <c r="F40" i="24"/>
  <c r="F18" i="24"/>
  <c r="L72" i="23"/>
  <c r="L69" i="24"/>
  <c r="M32" i="24"/>
  <c r="M38" i="24"/>
  <c r="M126" i="24"/>
  <c r="I149" i="23"/>
  <c r="I76" i="23"/>
  <c r="K130" i="24"/>
  <c r="J110" i="24"/>
  <c r="J51" i="23"/>
  <c r="M47" i="24"/>
  <c r="F74" i="24"/>
  <c r="L103" i="24"/>
  <c r="M77" i="24"/>
  <c r="K107" i="24"/>
  <c r="K7" i="23"/>
  <c r="K99" i="24"/>
  <c r="I21" i="24"/>
  <c r="N61" i="24"/>
  <c r="F88" i="24"/>
  <c r="N99" i="24"/>
  <c r="M136" i="23"/>
  <c r="E65" i="24"/>
  <c r="I74" i="24"/>
  <c r="G117" i="24"/>
  <c r="J61" i="24"/>
  <c r="I131" i="24"/>
  <c r="H67" i="24"/>
  <c r="E11" i="24"/>
  <c r="J13" i="24"/>
  <c r="G81" i="24"/>
  <c r="K52" i="24"/>
  <c r="H103" i="24"/>
  <c r="M30" i="24"/>
  <c r="E44" i="24"/>
  <c r="H25" i="24"/>
  <c r="H60" i="23"/>
  <c r="N22" i="24"/>
  <c r="L58" i="24"/>
  <c r="E55" i="23"/>
  <c r="G12" i="24"/>
  <c r="K71" i="24"/>
  <c r="F82" i="24"/>
  <c r="M68" i="23"/>
  <c r="K11" i="24"/>
  <c r="K43" i="24"/>
  <c r="G123" i="24"/>
  <c r="J74" i="23"/>
  <c r="F44" i="24"/>
  <c r="F20" i="24"/>
  <c r="L73" i="23"/>
  <c r="K132" i="24"/>
  <c r="M42" i="24"/>
  <c r="M21" i="24"/>
  <c r="I106" i="24"/>
  <c r="G113" i="24"/>
  <c r="I117" i="24"/>
  <c r="N52" i="23"/>
  <c r="E75" i="24"/>
  <c r="M82" i="24"/>
  <c r="F89" i="24"/>
  <c r="J31" i="24"/>
  <c r="J88" i="24"/>
  <c r="H11" i="24"/>
  <c r="M85" i="24"/>
  <c r="H32" i="24"/>
  <c r="E36" i="24"/>
  <c r="J150" i="23"/>
  <c r="H37" i="24"/>
  <c r="E100" i="24"/>
  <c r="G96" i="24"/>
  <c r="J80" i="24"/>
  <c r="I23" i="24"/>
  <c r="J63" i="24"/>
  <c r="E17" i="24"/>
  <c r="F63" i="23"/>
  <c r="J124" i="24"/>
  <c r="E84" i="24"/>
  <c r="G62" i="23"/>
  <c r="G69" i="23"/>
  <c r="L127" i="24"/>
  <c r="M48" i="23"/>
  <c r="L35" i="24"/>
  <c r="M33" i="24"/>
  <c r="K14" i="24"/>
  <c r="N82" i="24"/>
  <c r="E27" i="24"/>
  <c r="H35" i="24"/>
  <c r="G134" i="24"/>
  <c r="N30" i="24"/>
  <c r="L96" i="24"/>
  <c r="G25" i="24"/>
  <c r="G11" i="24"/>
  <c r="K57" i="23"/>
  <c r="F81" i="24"/>
  <c r="N122" i="24"/>
  <c r="K46" i="24"/>
  <c r="K27" i="24"/>
  <c r="G125" i="24"/>
  <c r="I59" i="24"/>
  <c r="F46" i="24"/>
  <c r="H98" i="24"/>
  <c r="L69" i="23"/>
  <c r="K134" i="24"/>
  <c r="F53" i="23"/>
  <c r="M39" i="24"/>
  <c r="M12" i="24"/>
  <c r="M121" i="24"/>
  <c r="N109" i="24"/>
  <c r="N104" i="24"/>
  <c r="G57" i="24"/>
  <c r="G56" i="24"/>
  <c r="H15" i="24"/>
  <c r="H28" i="24"/>
  <c r="H10" i="24"/>
  <c r="F53" i="24"/>
  <c r="N15" i="24"/>
  <c r="N11" i="24"/>
  <c r="N33" i="24"/>
  <c r="K76" i="24"/>
  <c r="K78" i="24"/>
  <c r="K79" i="24"/>
  <c r="N59" i="23"/>
  <c r="N53" i="23"/>
  <c r="N54" i="23"/>
  <c r="N57" i="23"/>
  <c r="N60" i="23"/>
  <c r="N84" i="24"/>
  <c r="N80" i="24"/>
  <c r="N76" i="24"/>
  <c r="K54" i="24"/>
  <c r="K58" i="24"/>
  <c r="K60" i="24"/>
  <c r="K53" i="24"/>
  <c r="E57" i="24"/>
  <c r="E51" i="24"/>
  <c r="E55" i="24"/>
  <c r="E54" i="24"/>
  <c r="E59" i="24"/>
  <c r="E56" i="24"/>
  <c r="E58" i="24"/>
  <c r="J106" i="24"/>
  <c r="J109" i="24"/>
  <c r="J108" i="24"/>
  <c r="H65" i="24"/>
  <c r="H71" i="24"/>
  <c r="L57" i="23"/>
  <c r="L60" i="23"/>
  <c r="L56" i="23"/>
  <c r="G59" i="23"/>
  <c r="G53" i="23"/>
  <c r="G54" i="23"/>
  <c r="K41" i="24"/>
  <c r="K29" i="24"/>
  <c r="K33" i="24"/>
  <c r="I61" i="23"/>
  <c r="I58" i="23"/>
  <c r="I55" i="23"/>
  <c r="I57" i="23"/>
  <c r="H61" i="23"/>
  <c r="H62" i="23"/>
  <c r="H53" i="23"/>
  <c r="H55" i="23"/>
  <c r="H126" i="24"/>
  <c r="H121" i="24"/>
  <c r="H122" i="24"/>
  <c r="F109" i="24"/>
  <c r="F105" i="24"/>
  <c r="J59" i="23"/>
  <c r="J61" i="23"/>
  <c r="J53" i="23"/>
  <c r="J56" i="23"/>
  <c r="F96" i="24"/>
  <c r="F97" i="24"/>
  <c r="I132" i="24"/>
  <c r="E132" i="24"/>
  <c r="E131" i="24"/>
  <c r="E134" i="24"/>
  <c r="G99" i="24"/>
  <c r="G97" i="24"/>
  <c r="K106" i="24"/>
  <c r="K104" i="24"/>
  <c r="E71" i="23"/>
  <c r="E69" i="23"/>
  <c r="E70" i="23"/>
  <c r="E72" i="23"/>
  <c r="E68" i="23"/>
  <c r="E74" i="23"/>
  <c r="K71" i="23"/>
  <c r="K68" i="23"/>
  <c r="K74" i="23"/>
  <c r="G133" i="24"/>
  <c r="G132" i="24"/>
  <c r="G73" i="23"/>
  <c r="G72" i="23"/>
  <c r="G68" i="23"/>
  <c r="G116" i="24"/>
  <c r="G114" i="24"/>
  <c r="G115" i="24"/>
  <c r="L121" i="24"/>
  <c r="L123" i="24"/>
  <c r="L124" i="24"/>
  <c r="L122" i="24"/>
  <c r="J96" i="24"/>
  <c r="J98" i="24"/>
  <c r="J97" i="24"/>
  <c r="G106" i="24"/>
  <c r="G104" i="24"/>
  <c r="G107" i="24"/>
  <c r="G105" i="24"/>
  <c r="G109" i="24"/>
  <c r="E13" i="24"/>
  <c r="E15" i="24"/>
  <c r="E45" i="24"/>
  <c r="E43" i="24"/>
  <c r="E38" i="24"/>
  <c r="E35" i="24"/>
  <c r="E32" i="24"/>
  <c r="E42" i="24"/>
  <c r="E25" i="24"/>
  <c r="E12" i="24"/>
  <c r="E39" i="24"/>
  <c r="E34" i="24"/>
  <c r="E20" i="24"/>
  <c r="E26" i="24"/>
  <c r="E40" i="24"/>
  <c r="E28" i="24"/>
  <c r="E18" i="24"/>
  <c r="E21" i="24"/>
  <c r="E33" i="24"/>
  <c r="E10" i="24"/>
  <c r="E31" i="24"/>
  <c r="E37" i="24"/>
  <c r="E30" i="24"/>
  <c r="E22" i="24"/>
  <c r="E19" i="24"/>
  <c r="E29" i="24"/>
  <c r="E16" i="24"/>
  <c r="E57" i="23"/>
  <c r="E56" i="23"/>
  <c r="E54" i="23"/>
  <c r="E59" i="23"/>
  <c r="E58" i="23"/>
  <c r="E60" i="23"/>
  <c r="F123" i="24"/>
  <c r="F124" i="24"/>
  <c r="F125" i="24"/>
  <c r="F126" i="24"/>
  <c r="M108" i="24"/>
  <c r="M107" i="24"/>
  <c r="J28" i="24"/>
  <c r="J14" i="24"/>
  <c r="J38" i="24"/>
  <c r="J29" i="24"/>
  <c r="J21" i="24"/>
  <c r="J32" i="24"/>
  <c r="J11" i="24"/>
  <c r="J17" i="24"/>
  <c r="J25" i="24"/>
  <c r="J43" i="24"/>
  <c r="J18" i="24"/>
  <c r="J42" i="24"/>
  <c r="J44" i="24"/>
  <c r="J39" i="24"/>
  <c r="J46" i="24"/>
  <c r="J10" i="24"/>
  <c r="J20" i="24"/>
  <c r="J26" i="24"/>
  <c r="J15" i="24"/>
  <c r="J22" i="24"/>
  <c r="J45" i="24"/>
  <c r="J36" i="24"/>
  <c r="J23" i="24"/>
  <c r="J24" i="24"/>
  <c r="J16" i="24"/>
  <c r="J27" i="24"/>
  <c r="N74" i="23"/>
  <c r="N71" i="23"/>
  <c r="N68" i="23"/>
  <c r="N69" i="23"/>
  <c r="N72" i="23"/>
  <c r="H114" i="24"/>
  <c r="H116" i="24"/>
  <c r="J77" i="24"/>
  <c r="J76" i="24"/>
  <c r="J79" i="24"/>
  <c r="J81" i="24"/>
  <c r="J82" i="24"/>
  <c r="J83" i="24"/>
  <c r="J78" i="24"/>
  <c r="N60" i="24"/>
  <c r="N59" i="24"/>
  <c r="N52" i="24"/>
  <c r="N51" i="24"/>
  <c r="N57" i="24"/>
  <c r="N54" i="24"/>
  <c r="N58" i="24"/>
  <c r="N53" i="24"/>
  <c r="N55" i="24"/>
  <c r="F116" i="24"/>
  <c r="F115" i="24"/>
  <c r="F133" i="24"/>
  <c r="F134" i="24"/>
  <c r="F131" i="24"/>
  <c r="L97" i="24"/>
  <c r="L99" i="24"/>
  <c r="L98" i="24"/>
  <c r="J52" i="24"/>
  <c r="J57" i="24"/>
  <c r="J59" i="24"/>
  <c r="J53" i="24"/>
  <c r="J55" i="24"/>
  <c r="J60" i="24"/>
  <c r="J51" i="24"/>
  <c r="J56" i="24"/>
  <c r="G16" i="24"/>
  <c r="G24" i="24"/>
  <c r="G32" i="24"/>
  <c r="G23" i="24"/>
  <c r="G31" i="24"/>
  <c r="G43" i="24"/>
  <c r="G17" i="24"/>
  <c r="G26" i="24"/>
  <c r="G38" i="24"/>
  <c r="G10" i="24"/>
  <c r="G29" i="24"/>
  <c r="G28" i="24"/>
  <c r="G21" i="24"/>
  <c r="G19" i="24"/>
  <c r="G35" i="24"/>
  <c r="G27" i="24"/>
  <c r="G22" i="24"/>
  <c r="G18" i="24"/>
  <c r="G15" i="24"/>
  <c r="G34" i="24"/>
  <c r="G41" i="24"/>
  <c r="G42" i="24"/>
  <c r="G33" i="24"/>
  <c r="G39" i="24"/>
  <c r="K68" i="24"/>
  <c r="K70" i="24"/>
  <c r="K67" i="24"/>
  <c r="K65" i="24"/>
  <c r="K66" i="24"/>
  <c r="M83" i="24"/>
  <c r="M84" i="24"/>
  <c r="M80" i="24"/>
  <c r="M79" i="24"/>
  <c r="L24" i="24"/>
  <c r="L46" i="24"/>
  <c r="L39" i="24"/>
  <c r="L27" i="24"/>
  <c r="L32" i="24"/>
  <c r="L28" i="24"/>
  <c r="L21" i="24"/>
  <c r="L17" i="24"/>
  <c r="L30" i="24"/>
  <c r="L29" i="24"/>
  <c r="L40" i="24"/>
  <c r="L45" i="24"/>
  <c r="L23" i="24"/>
  <c r="L18" i="24"/>
  <c r="L38" i="24"/>
  <c r="L12" i="24"/>
  <c r="L34" i="24"/>
  <c r="L19" i="24"/>
  <c r="L37" i="24"/>
  <c r="L13" i="24"/>
  <c r="L15" i="24"/>
  <c r="L36" i="24"/>
  <c r="L16" i="24"/>
  <c r="L41" i="24"/>
  <c r="L43" i="24"/>
  <c r="L26" i="24"/>
  <c r="L22" i="24"/>
  <c r="L44" i="24"/>
  <c r="L10" i="24"/>
  <c r="L14" i="24"/>
  <c r="L42" i="24"/>
  <c r="H55" i="24"/>
  <c r="H56" i="24"/>
  <c r="H57" i="24"/>
  <c r="H58" i="24"/>
  <c r="H59" i="24"/>
  <c r="H53" i="24"/>
  <c r="H60" i="24"/>
  <c r="H54" i="24"/>
  <c r="H51" i="24"/>
  <c r="K116" i="24"/>
  <c r="L52" i="24"/>
  <c r="L55" i="24"/>
  <c r="L51" i="24"/>
  <c r="L60" i="24"/>
  <c r="L54" i="24"/>
  <c r="L59" i="24"/>
  <c r="L56" i="24"/>
  <c r="L57" i="24"/>
  <c r="K122" i="24"/>
  <c r="K124" i="24"/>
  <c r="K125" i="24"/>
  <c r="K126" i="24"/>
  <c r="K121" i="24"/>
  <c r="H105" i="24"/>
  <c r="H104" i="24"/>
  <c r="H106" i="24"/>
  <c r="H109" i="24"/>
  <c r="H107" i="24"/>
  <c r="H108" i="24"/>
  <c r="I99" i="24"/>
  <c r="I97" i="24"/>
  <c r="I96" i="24"/>
  <c r="I98" i="24"/>
  <c r="I107" i="24"/>
  <c r="I104" i="24"/>
  <c r="I108" i="24"/>
  <c r="I109" i="24"/>
  <c r="I105" i="24"/>
  <c r="J115" i="24"/>
  <c r="J114" i="24"/>
  <c r="J116" i="24"/>
  <c r="M54" i="24"/>
  <c r="M51" i="24"/>
  <c r="M60" i="24"/>
  <c r="M52" i="24"/>
  <c r="M59" i="24"/>
  <c r="M53" i="24"/>
  <c r="M57" i="24"/>
  <c r="M56" i="24"/>
  <c r="M58" i="24"/>
  <c r="N69" i="24"/>
  <c r="N67" i="24"/>
  <c r="N66" i="24"/>
  <c r="N70" i="24"/>
  <c r="N71" i="24"/>
  <c r="N68" i="24"/>
  <c r="N65" i="24"/>
  <c r="G124" i="24"/>
  <c r="G126" i="24"/>
  <c r="G122" i="24"/>
  <c r="G121" i="24"/>
  <c r="J68" i="24"/>
  <c r="J69" i="24"/>
  <c r="J65" i="24"/>
  <c r="J67" i="24"/>
  <c r="J71" i="24"/>
  <c r="J66" i="24"/>
  <c r="J70" i="24"/>
  <c r="I124" i="24"/>
  <c r="I121" i="24"/>
  <c r="I123" i="24"/>
  <c r="I125" i="24"/>
  <c r="I122" i="24"/>
  <c r="I126" i="24"/>
  <c r="M89" i="24"/>
  <c r="M90" i="24"/>
  <c r="E106" i="24"/>
  <c r="E108" i="24"/>
  <c r="E107" i="24"/>
  <c r="E104" i="24"/>
  <c r="E109" i="24"/>
  <c r="E105" i="24"/>
  <c r="F70" i="23"/>
  <c r="F69" i="23"/>
  <c r="F68" i="23"/>
  <c r="F71" i="23"/>
  <c r="F72" i="23"/>
  <c r="F73" i="23"/>
  <c r="F74" i="23"/>
  <c r="L133" i="24"/>
  <c r="L131" i="24"/>
  <c r="L134" i="24"/>
  <c r="L132" i="24"/>
  <c r="M56" i="23"/>
  <c r="M59" i="23"/>
  <c r="M62" i="23"/>
  <c r="M58" i="23"/>
  <c r="M57" i="23"/>
  <c r="M61" i="23"/>
  <c r="M53" i="23"/>
  <c r="M54" i="23"/>
  <c r="M55" i="23"/>
  <c r="M60" i="23"/>
  <c r="N137" i="23" l="1"/>
  <c r="F118" i="23"/>
  <c r="G98" i="23"/>
  <c r="N91" i="23"/>
  <c r="I8" i="23"/>
  <c r="M98" i="23"/>
  <c r="G137" i="23"/>
  <c r="I137" i="23"/>
  <c r="H77" i="23"/>
  <c r="I107" i="23"/>
  <c r="N77" i="23"/>
  <c r="H91" i="23"/>
  <c r="K91" i="23"/>
  <c r="L126" i="23"/>
  <c r="N8" i="23"/>
  <c r="G107" i="23"/>
  <c r="I146" i="23"/>
  <c r="L8" i="23"/>
  <c r="J8" i="23"/>
  <c r="F126" i="23"/>
  <c r="J118" i="23"/>
  <c r="I126" i="23"/>
  <c r="J91" i="23"/>
  <c r="M118" i="23"/>
  <c r="M137" i="23"/>
  <c r="K98" i="23"/>
  <c r="F91" i="23"/>
  <c r="F8" i="23"/>
  <c r="K126" i="23"/>
  <c r="L107" i="23"/>
  <c r="H118" i="23"/>
  <c r="L118" i="23"/>
  <c r="J146" i="23"/>
  <c r="J126" i="23"/>
  <c r="K107" i="23"/>
  <c r="H107" i="23"/>
  <c r="H8" i="23"/>
  <c r="I91" i="23"/>
  <c r="K137" i="23"/>
  <c r="L146" i="23"/>
  <c r="K8" i="23"/>
  <c r="I98" i="23"/>
  <c r="L137" i="23"/>
  <c r="K146" i="23"/>
  <c r="L91" i="23"/>
  <c r="L98" i="23"/>
  <c r="K77" i="23"/>
  <c r="H146" i="23"/>
  <c r="N98" i="23"/>
  <c r="H137" i="23"/>
  <c r="G146" i="23"/>
  <c r="N107" i="23"/>
  <c r="L77" i="23"/>
  <c r="H98" i="23"/>
  <c r="N126" i="23"/>
  <c r="J137" i="23"/>
  <c r="N118" i="23"/>
  <c r="N146" i="23"/>
  <c r="M126" i="23"/>
  <c r="G77" i="23"/>
  <c r="M77" i="23"/>
  <c r="J107" i="23"/>
  <c r="F107" i="23"/>
  <c r="M107" i="23"/>
  <c r="I118" i="23"/>
  <c r="F137" i="23"/>
  <c r="G126" i="23"/>
  <c r="F77" i="23"/>
  <c r="H126" i="23"/>
  <c r="M8" i="23"/>
  <c r="G8" i="23"/>
  <c r="F98" i="23"/>
  <c r="K118" i="23"/>
  <c r="J77" i="23"/>
  <c r="G118" i="23"/>
  <c r="J98" i="23"/>
  <c r="M91" i="23"/>
  <c r="G91" i="23"/>
  <c r="M146" i="23"/>
  <c r="I77" i="23"/>
  <c r="F146" i="23"/>
  <c r="E105" i="26"/>
  <c r="E77" i="23"/>
  <c r="E118" i="23"/>
  <c r="E8" i="23"/>
  <c r="E126" i="23"/>
  <c r="E146" i="23"/>
  <c r="E137" i="23"/>
  <c r="E107" i="23"/>
  <c r="E91" i="23"/>
  <c r="N93" i="24"/>
  <c r="J93" i="24"/>
  <c r="H93" i="24"/>
  <c r="K93" i="24"/>
  <c r="G93" i="24"/>
  <c r="L93" i="24"/>
  <c r="M93" i="24"/>
  <c r="F93" i="24"/>
  <c r="I93" i="24"/>
  <c r="E98" i="23"/>
  <c r="M55" i="24"/>
  <c r="F55" i="24"/>
  <c r="J86" i="24"/>
  <c r="N101" i="24"/>
  <c r="M114" i="24"/>
  <c r="J111" i="24"/>
  <c r="K101" i="24"/>
  <c r="H118" i="24"/>
  <c r="H132" i="24"/>
  <c r="E118" i="24"/>
  <c r="J62" i="24"/>
  <c r="N62" i="24"/>
  <c r="L49" i="23"/>
  <c r="N116" i="24"/>
  <c r="M7" i="24"/>
  <c r="F62" i="24"/>
  <c r="H62" i="24"/>
  <c r="K49" i="23"/>
  <c r="N86" i="24"/>
  <c r="F90" i="24"/>
  <c r="K92" i="24"/>
  <c r="J118" i="24"/>
  <c r="H49" i="23"/>
  <c r="E86" i="24"/>
  <c r="F111" i="24"/>
  <c r="I111" i="24"/>
  <c r="J49" i="23"/>
  <c r="M111" i="24"/>
  <c r="E64" i="23"/>
  <c r="E92" i="24"/>
  <c r="K7" i="24"/>
  <c r="E73" i="24"/>
  <c r="F92" i="24"/>
  <c r="L73" i="24"/>
  <c r="M131" i="24"/>
  <c r="N128" i="24"/>
  <c r="N7" i="24"/>
  <c r="L89" i="24"/>
  <c r="I92" i="24"/>
  <c r="I49" i="23"/>
  <c r="M86" i="24"/>
  <c r="I128" i="24"/>
  <c r="K90" i="24"/>
  <c r="I60" i="24"/>
  <c r="L128" i="24"/>
  <c r="G101" i="24"/>
  <c r="N89" i="24"/>
  <c r="M128" i="24"/>
  <c r="I64" i="23"/>
  <c r="K114" i="24"/>
  <c r="H64" i="23"/>
  <c r="F49" i="23"/>
  <c r="K64" i="23"/>
  <c r="M118" i="24"/>
  <c r="N64" i="23"/>
  <c r="F73" i="24"/>
  <c r="F86" i="24"/>
  <c r="K62" i="24"/>
  <c r="M64" i="23"/>
  <c r="J7" i="24"/>
  <c r="I86" i="24"/>
  <c r="K48" i="24"/>
  <c r="G49" i="23"/>
  <c r="J73" i="24"/>
  <c r="E7" i="24"/>
  <c r="I73" i="24"/>
  <c r="L111" i="24"/>
  <c r="M81" i="24"/>
  <c r="H101" i="24"/>
  <c r="F101" i="24"/>
  <c r="E111" i="24"/>
  <c r="H86" i="24"/>
  <c r="G118" i="24"/>
  <c r="K111" i="24"/>
  <c r="E48" i="24"/>
  <c r="K86" i="24"/>
  <c r="J101" i="24"/>
  <c r="E128" i="24"/>
  <c r="K118" i="24"/>
  <c r="K73" i="24"/>
  <c r="J48" i="24"/>
  <c r="J128" i="24"/>
  <c r="N48" i="24"/>
  <c r="M48" i="24"/>
  <c r="M101" i="24"/>
  <c r="L7" i="24"/>
  <c r="G48" i="24"/>
  <c r="K128" i="24"/>
  <c r="E78" i="24"/>
  <c r="L118" i="24"/>
  <c r="E62" i="24"/>
  <c r="H124" i="24"/>
  <c r="G89" i="24"/>
  <c r="M73" i="24"/>
  <c r="H7" i="24"/>
  <c r="F7" i="24"/>
  <c r="G86" i="24"/>
  <c r="G73" i="24"/>
  <c r="L116" i="24"/>
  <c r="E101" i="24"/>
  <c r="G128" i="24"/>
  <c r="I89" i="24"/>
  <c r="M62" i="24"/>
  <c r="N92" i="24"/>
  <c r="F48" i="24"/>
  <c r="J70" i="23"/>
  <c r="E89" i="24"/>
  <c r="F114" i="24"/>
  <c r="M109" i="24"/>
  <c r="L92" i="24"/>
  <c r="J90" i="24"/>
  <c r="F118" i="24"/>
  <c r="L48" i="24"/>
  <c r="H111" i="24"/>
  <c r="N118" i="24"/>
  <c r="J92" i="24"/>
  <c r="I48" i="24"/>
  <c r="E114" i="24"/>
  <c r="I62" i="24"/>
  <c r="E73" i="23"/>
  <c r="L64" i="23"/>
  <c r="G62" i="24"/>
  <c r="N73" i="24"/>
  <c r="M49" i="23"/>
  <c r="I101" i="24"/>
  <c r="H92" i="24"/>
  <c r="H128" i="24"/>
  <c r="E133" i="24"/>
  <c r="G92" i="24"/>
  <c r="M92" i="24"/>
  <c r="L62" i="24"/>
  <c r="L101" i="24"/>
  <c r="H73" i="24"/>
  <c r="H48" i="24"/>
  <c r="I133" i="24"/>
  <c r="F128" i="24"/>
  <c r="J64" i="23"/>
  <c r="N49" i="23"/>
  <c r="G7" i="24"/>
  <c r="N111" i="24"/>
  <c r="G64" i="23"/>
  <c r="E49" i="23"/>
  <c r="G111" i="24"/>
  <c r="L86" i="24"/>
  <c r="I118" i="24"/>
  <c r="I7" i="24"/>
  <c r="F64" i="23"/>
  <c r="G65" i="23" l="1"/>
  <c r="I65" i="23"/>
  <c r="M50" i="23"/>
  <c r="K50" i="23"/>
  <c r="F65" i="23"/>
  <c r="J50" i="23"/>
  <c r="G50" i="23"/>
  <c r="L50" i="23"/>
  <c r="M65" i="23"/>
  <c r="L65" i="23"/>
  <c r="N50" i="23"/>
  <c r="I50" i="23"/>
  <c r="H50" i="23"/>
  <c r="J65" i="23"/>
  <c r="N65" i="23"/>
  <c r="K65" i="23"/>
  <c r="F50" i="23"/>
  <c r="H65" i="23"/>
  <c r="E50" i="23"/>
  <c r="E93" i="24"/>
  <c r="E65" i="23"/>
</calcChain>
</file>

<file path=xl/sharedStrings.xml><?xml version="1.0" encoding="utf-8"?>
<sst xmlns="http://schemas.openxmlformats.org/spreadsheetml/2006/main" count="1589" uniqueCount="297">
  <si>
    <t>Erikoormus jäitest</t>
  </si>
  <si>
    <t>Jäite paksus</t>
  </si>
  <si>
    <t>Omakaalu erikoormus</t>
  </si>
  <si>
    <t>Kliima</t>
  </si>
  <si>
    <t>Tuulerõhk</t>
  </si>
  <si>
    <t>Erikoormus tuulest</t>
  </si>
  <si>
    <t>Reziimid</t>
  </si>
  <si>
    <t>N°-N°</t>
  </si>
  <si>
    <t>m</t>
  </si>
  <si>
    <t>Raskeim režiim</t>
  </si>
  <si>
    <t>Režiimi number</t>
  </si>
  <si>
    <t>Mastide vahemik</t>
  </si>
  <si>
    <t>JUHE</t>
  </si>
  <si>
    <t>JUHTMEARVUTUS</t>
  </si>
  <si>
    <t>Kõrgus</t>
  </si>
  <si>
    <t>z0</t>
  </si>
  <si>
    <t>Tuulekiirus</t>
  </si>
  <si>
    <t>Omakaal</t>
  </si>
  <si>
    <t>Jäide</t>
  </si>
  <si>
    <t>Tuul</t>
  </si>
  <si>
    <t>Temperatuur</t>
  </si>
  <si>
    <t>Erikoormus</t>
  </si>
  <si>
    <t>Pingsus</t>
  </si>
  <si>
    <t>Tuule piirkiirus</t>
  </si>
  <si>
    <t>Miinimumtemperatuur</t>
  </si>
  <si>
    <t>Mõõdukas tuul</t>
  </si>
  <si>
    <t>Piirjäitekoormus</t>
  </si>
  <si>
    <t>EDS</t>
  </si>
  <si>
    <t>T +15</t>
  </si>
  <si>
    <t>Piirjäitekoormus + vähend tuul</t>
  </si>
  <si>
    <t>Suur tuul + mõõdukas jäide</t>
  </si>
  <si>
    <t xml:space="preserve"> f, m</t>
  </si>
  <si>
    <t>T, [daN]</t>
  </si>
  <si>
    <t>POS N°</t>
  </si>
  <si>
    <t>AASTA KESKMINE PINGSUS</t>
  </si>
  <si>
    <t>Juhtme EDS</t>
  </si>
  <si>
    <r>
      <t>N/mm</t>
    </r>
    <r>
      <rPr>
        <vertAlign val="superscript"/>
        <sz val="8"/>
        <rFont val="Arial"/>
        <family val="2"/>
      </rPr>
      <t>2</t>
    </r>
  </si>
  <si>
    <r>
      <t>ÜHE JUHTME MONTEERIMISJÕUD T  (daN=kgf),
KOLME JUHTME MONTEERIMISJÕUD T  (daN=kgf),
RIPE f  ENNE JA RIPE f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PEALE VENIMIST MEETRITES (m)
ÕHUTEMPERATUURIL  t (°C)</t>
    </r>
  </si>
  <si>
    <t>Trossi ripe t=15</t>
  </si>
  <si>
    <t>Pingus t=15</t>
  </si>
  <si>
    <t>Koormusjuhtum</t>
  </si>
  <si>
    <t>Venimisvaru °C</t>
  </si>
  <si>
    <t>Suurim ripe</t>
  </si>
  <si>
    <t>Ripe</t>
  </si>
  <si>
    <t xml:space="preserve">Trossi 1 soov. ripe t=15 </t>
  </si>
  <si>
    <t xml:space="preserve">Trossi 2 soov. ripe t=15 </t>
  </si>
  <si>
    <t>Juhme ripe +15</t>
  </si>
  <si>
    <t>Juhtme mark</t>
  </si>
  <si>
    <t>402-AL1/52-ST1A</t>
  </si>
  <si>
    <t>Parabooli number</t>
  </si>
  <si>
    <t>Mark</t>
  </si>
  <si>
    <t>Larv</t>
  </si>
  <si>
    <t>G0</t>
  </si>
  <si>
    <t>S0</t>
  </si>
  <si>
    <t>Juhe</t>
  </si>
  <si>
    <t>S1</t>
  </si>
  <si>
    <t>G1</t>
  </si>
  <si>
    <t>T0</t>
  </si>
  <si>
    <t>T1</t>
  </si>
  <si>
    <t>ACSR402/52 Condor FI</t>
  </si>
  <si>
    <t>Peale venimist EDS</t>
  </si>
  <si>
    <t>Peale venimist Tmax</t>
  </si>
  <si>
    <t>EDS peale roomet</t>
  </si>
  <si>
    <t>Trossi mark</t>
  </si>
  <si>
    <t>Ristlõige [mm2]</t>
  </si>
  <si>
    <t>Diam[mm]</t>
  </si>
  <si>
    <t>Elastsusmoodul [MPa]</t>
  </si>
  <si>
    <t>Temperatuuri tegur</t>
  </si>
  <si>
    <t>Erikoormus omakaalust [N/mm2]</t>
  </si>
  <si>
    <t>Montaazi elastsusmoodul [MPa]</t>
  </si>
  <si>
    <t>RTS kN</t>
  </si>
  <si>
    <t>Maksimaalne pingsus  [N/mm2]</t>
  </si>
  <si>
    <t>454,5</t>
  </si>
  <si>
    <t>27,7</t>
  </si>
  <si>
    <t>1,94E-05</t>
  </si>
  <si>
    <t>0,0331</t>
  </si>
  <si>
    <t>Visang</t>
  </si>
  <si>
    <t>Lähtereziim</t>
  </si>
  <si>
    <t>Tross 1</t>
  </si>
  <si>
    <t>Tross 2</t>
  </si>
  <si>
    <t>Trossi EDS</t>
  </si>
  <si>
    <t>Osajuhtmete arv</t>
  </si>
  <si>
    <t xml:space="preserve">  </t>
  </si>
  <si>
    <t>Maks pingus</t>
  </si>
  <si>
    <t>OPGW ripete tabel</t>
  </si>
  <si>
    <t>Oden 117-AL1/68-ST1A</t>
  </si>
  <si>
    <t>242-Al1/39-ST1A Hawk</t>
  </si>
  <si>
    <t>280,84</t>
  </si>
  <si>
    <t>21,77</t>
  </si>
  <si>
    <t>1,9e-05</t>
  </si>
  <si>
    <t>0,0339</t>
  </si>
  <si>
    <t>87,98</t>
  </si>
  <si>
    <t>Mark 110</t>
  </si>
  <si>
    <t>Mark 330</t>
  </si>
  <si>
    <t>9,9-S1A - 19</t>
  </si>
  <si>
    <t>OPGW-2S 2/48B1 (0/93-55.3)</t>
  </si>
  <si>
    <t>13,20</t>
  </si>
  <si>
    <t>1,36E-6</t>
  </si>
  <si>
    <t>0,0625</t>
  </si>
  <si>
    <t>376,8</t>
  </si>
  <si>
    <t>87,9</t>
  </si>
  <si>
    <t>330 kV faasijuhtmete ripete tabel</t>
  </si>
  <si>
    <t>110 kV faasijuhtmete ripete tabel</t>
  </si>
  <si>
    <t>Taandatud visang</t>
  </si>
  <si>
    <t>Pingus [N/mm²]</t>
  </si>
  <si>
    <t>Ripe [m]</t>
  </si>
  <si>
    <t>110 kV faasijuhtmete koormuste tabel</t>
  </si>
  <si>
    <t>330 kV faasijuhtmete koormuste tabel</t>
  </si>
  <si>
    <t>Piksekaitsetrosside koormuste tabel</t>
  </si>
  <si>
    <t>T+35</t>
  </si>
  <si>
    <t>T+60</t>
  </si>
  <si>
    <t>330/110kV Tartu-Sindi õhuliini ehitus
II ehitusetapp, Puhja - Viljandi</t>
  </si>
  <si>
    <t>164Y - L507 165</t>
  </si>
  <si>
    <t>164Y - L105B 165</t>
  </si>
  <si>
    <t>L105B 165 - 166Y</t>
  </si>
  <si>
    <t>103Y- 109Y</t>
  </si>
  <si>
    <t>109Y- 117Y</t>
  </si>
  <si>
    <t>117Y- 118Y</t>
  </si>
  <si>
    <t>118Y- 121Y</t>
  </si>
  <si>
    <t>121Y- 126Y</t>
  </si>
  <si>
    <t>126Y- 128Y</t>
  </si>
  <si>
    <t>128Y- 133Y</t>
  </si>
  <si>
    <t>133Y- 136Y</t>
  </si>
  <si>
    <t>136Y- 137Y</t>
  </si>
  <si>
    <t>137Y- 138Y</t>
  </si>
  <si>
    <t>138Y- 144Y</t>
  </si>
  <si>
    <t>144Y- 148Y</t>
  </si>
  <si>
    <t>148Y- 151Y</t>
  </si>
  <si>
    <t>154Y- 156Y</t>
  </si>
  <si>
    <t>156Y- 164Y</t>
  </si>
  <si>
    <t>94Y - 103Y</t>
  </si>
  <si>
    <t>58Y - 94Y</t>
  </si>
  <si>
    <t>Visangud</t>
  </si>
  <si>
    <t>Masti nr</t>
  </si>
  <si>
    <t>Temp</t>
  </si>
  <si>
    <t>Taandatud Visang</t>
  </si>
  <si>
    <t>VISANGU PIKKUS</t>
  </si>
  <si>
    <t>S, [N/mm²]</t>
  </si>
  <si>
    <t>58Y-59Y</t>
  </si>
  <si>
    <t>59Y-60Y</t>
  </si>
  <si>
    <t>171</t>
  </si>
  <si>
    <t>60Y-61Y</t>
  </si>
  <si>
    <t>61Y-62Y</t>
  </si>
  <si>
    <t>62Y-63Y</t>
  </si>
  <si>
    <t>63Y-64Y</t>
  </si>
  <si>
    <t>64Y-65Y</t>
  </si>
  <si>
    <t>65Y-66Y</t>
  </si>
  <si>
    <t>66Y-67Y</t>
  </si>
  <si>
    <t>67Y-68Y</t>
  </si>
  <si>
    <t>68Y-69Y</t>
  </si>
  <si>
    <t>69Y-70Y</t>
  </si>
  <si>
    <t>70Y-71Y</t>
  </si>
  <si>
    <t>71Y-72Y</t>
  </si>
  <si>
    <t>72Y-73Y</t>
  </si>
  <si>
    <t>73Y-74Y</t>
  </si>
  <si>
    <t>74Y-75Y</t>
  </si>
  <si>
    <t>75Y-76Y</t>
  </si>
  <si>
    <t>76Y-77Y</t>
  </si>
  <si>
    <t>77Y-78Y</t>
  </si>
  <si>
    <t>78Y-79Y</t>
  </si>
  <si>
    <t>79Y-80Y</t>
  </si>
  <si>
    <t>80Y-81Y</t>
  </si>
  <si>
    <t>81Y-82Y</t>
  </si>
  <si>
    <t>82Y-83Y</t>
  </si>
  <si>
    <t>83Y-84Y</t>
  </si>
  <si>
    <t>84Y-85Y</t>
  </si>
  <si>
    <t>85Y-86Y</t>
  </si>
  <si>
    <t>86Y-87Y</t>
  </si>
  <si>
    <t>87Y-88Y</t>
  </si>
  <si>
    <t>88Y-89Y</t>
  </si>
  <si>
    <t>89Y-90Y</t>
  </si>
  <si>
    <t>90Y-91Y</t>
  </si>
  <si>
    <t>91Y-92Y</t>
  </si>
  <si>
    <t>92Y-93Y</t>
  </si>
  <si>
    <t>93Y-94Y</t>
  </si>
  <si>
    <t>94Y-95Y</t>
  </si>
  <si>
    <t>95Y-96Y</t>
  </si>
  <si>
    <t>96Y-97Y</t>
  </si>
  <si>
    <t>97Y-98Y</t>
  </si>
  <si>
    <t>98Y-99Y</t>
  </si>
  <si>
    <t>99Y-100Y</t>
  </si>
  <si>
    <t>100Y-101Y</t>
  </si>
  <si>
    <t>101Y-102Y</t>
  </si>
  <si>
    <t>102Y-103Y</t>
  </si>
  <si>
    <t>103Y-104Y</t>
  </si>
  <si>
    <t>104Y-105Y</t>
  </si>
  <si>
    <t>105Y-106Y</t>
  </si>
  <si>
    <t>106Y-107Y</t>
  </si>
  <si>
    <t>107Y-108Y</t>
  </si>
  <si>
    <t>108Y-109Y</t>
  </si>
  <si>
    <t>109Y-110Y</t>
  </si>
  <si>
    <t>110Y-111Y</t>
  </si>
  <si>
    <t>111Y-112Y</t>
  </si>
  <si>
    <t>112Y-113Y</t>
  </si>
  <si>
    <t>113Y-114Y</t>
  </si>
  <si>
    <t>114Y-115Y</t>
  </si>
  <si>
    <t>115Y-116Y</t>
  </si>
  <si>
    <t>116Y-117Y</t>
  </si>
  <si>
    <t>117Y-118Y</t>
  </si>
  <si>
    <t>118Y-119Y</t>
  </si>
  <si>
    <t>119Y-120Y</t>
  </si>
  <si>
    <t>120Y-121Y</t>
  </si>
  <si>
    <t>121Y-122Y</t>
  </si>
  <si>
    <t>122Y-123Y</t>
  </si>
  <si>
    <t>123Y-124Y</t>
  </si>
  <si>
    <t>124Y-125Y</t>
  </si>
  <si>
    <t>125Y-126Y</t>
  </si>
  <si>
    <t>126Y-127Y</t>
  </si>
  <si>
    <t>127Y-128Y</t>
  </si>
  <si>
    <t>128Y-129Y</t>
  </si>
  <si>
    <t>129Y-130Y</t>
  </si>
  <si>
    <t>130Y-131Y</t>
  </si>
  <si>
    <t>131Y-132Y</t>
  </si>
  <si>
    <t>132Y-133Y</t>
  </si>
  <si>
    <t>133Y-134Y</t>
  </si>
  <si>
    <t>134Y-135Y</t>
  </si>
  <si>
    <t>135Y-136Y</t>
  </si>
  <si>
    <t>136Y-137Y</t>
  </si>
  <si>
    <t>137Y-138Y</t>
  </si>
  <si>
    <t>138Y-139Y</t>
  </si>
  <si>
    <t>139Y-140Y</t>
  </si>
  <si>
    <t>140Y-141Y</t>
  </si>
  <si>
    <t>141Y-142Y</t>
  </si>
  <si>
    <t>142Y-143Y</t>
  </si>
  <si>
    <t>143Y-144Y</t>
  </si>
  <si>
    <t>144Y-145Y</t>
  </si>
  <si>
    <t>145Y-146Y</t>
  </si>
  <si>
    <t>146Y-147Y</t>
  </si>
  <si>
    <t>147Y-148Y</t>
  </si>
  <si>
    <t>148Y-149Y</t>
  </si>
  <si>
    <t>149Y-150Y</t>
  </si>
  <si>
    <t>150Y-151Y</t>
  </si>
  <si>
    <t>151Y-152Y</t>
  </si>
  <si>
    <t>152Y-153Y</t>
  </si>
  <si>
    <t>153Y-154Y</t>
  </si>
  <si>
    <t>154Y-155Y</t>
  </si>
  <si>
    <t>155Y-156Y</t>
  </si>
  <si>
    <t>156Y-157Y</t>
  </si>
  <si>
    <t>157Y-158Y</t>
  </si>
  <si>
    <t>158Y-159Y</t>
  </si>
  <si>
    <t>159Y-160Y</t>
  </si>
  <si>
    <t>160Y-161Y</t>
  </si>
  <si>
    <t>161Y-162Y</t>
  </si>
  <si>
    <t>162Y-163Y</t>
  </si>
  <si>
    <t>163Y-164Y</t>
  </si>
  <si>
    <t>164Y-L507 165</t>
  </si>
  <si>
    <t>164Y-L105B 165</t>
  </si>
  <si>
    <t xml:space="preserve"> fl, m </t>
  </si>
  <si>
    <t>KPL1010-K1.1-T7.3 M2</t>
  </si>
  <si>
    <t>58Y - 65Y</t>
  </si>
  <si>
    <t>65Y - 74Y</t>
  </si>
  <si>
    <t>74Y - 83Y</t>
  </si>
  <si>
    <t>83Y - 94Y</t>
  </si>
  <si>
    <t>Piksekaitsetrossi ripete tabel</t>
  </si>
  <si>
    <t>KPL1010-K1.1-T8.3 M2</t>
  </si>
  <si>
    <t>D</t>
  </si>
  <si>
    <t>Trossi rež (2)</t>
  </si>
  <si>
    <t>Veerg</t>
  </si>
  <si>
    <t>Reziimide tööleht: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</si>
  <si>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</si>
  <si>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</si>
  <si>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</si>
  <si>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</si>
  <si>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</si>
  <si>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</si>
  <si>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</si>
  <si>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</si>
  <si>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</si>
  <si>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</si>
  <si>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</si>
  <si>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</si>
  <si>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</si>
  <si>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</si>
  <si>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</si>
  <si>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</si>
  <si>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</si>
  <si>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</si>
  <si>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</si>
  <si>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</si>
  <si>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</si>
  <si>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</si>
  <si>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L134B 81 - 82</t>
  </si>
  <si>
    <t>L134B 82 - 166Y</t>
  </si>
  <si>
    <t>AS-150/24</t>
  </si>
  <si>
    <t>173,2</t>
  </si>
  <si>
    <t>17,1</t>
  </si>
  <si>
    <t>1,92E-05</t>
  </si>
  <si>
    <t>0,0346</t>
  </si>
  <si>
    <t>Arvutuslik erikoormus [N/mm²*m]</t>
  </si>
  <si>
    <t>Normerikoormused</t>
  </si>
  <si>
    <t>NormNormerikoormused</t>
  </si>
  <si>
    <t>151Y- 154Y</t>
  </si>
  <si>
    <t>KPL1010-K1.1-T7.1 M4</t>
  </si>
  <si>
    <t>KPL1010-K1.1-T7.2 M4</t>
  </si>
  <si>
    <t>KPL1010-K2.1-T7.4 M4</t>
  </si>
  <si>
    <t>KPL1010-K2.1-T7. M4</t>
  </si>
  <si>
    <t>KPL1010-K2.1-T7.6 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</si>
</sst>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7" x14ac:knownFonts="1">
    <font>
      <sz val="10"/>
      <name val="Arial"/>
      <charset val="186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charset val="186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  <charset val="186"/>
    </font>
    <font>
      <b/>
      <sz val="11"/>
      <name val="Arial"/>
      <family val="2"/>
    </font>
    <font>
      <vertAlign val="subscript"/>
      <sz val="8"/>
      <name val="Arial"/>
      <family val="2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sz val="9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auto="1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4" borderId="33" applyNumberFormat="0" applyAlignment="0" applyProtection="0"/>
  </cellStyleXfs>
  <cellXfs count="24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2" fillId="0" borderId="0" xfId="0" applyFont="1"/>
    <xf numFmtId="164" fontId="1" fillId="0" borderId="0" xfId="0" applyNumberFormat="1" applyFont="1"/>
    <xf numFmtId="164" fontId="0" fillId="2" borderId="0" xfId="0" applyNumberFormat="1" applyFill="1"/>
    <xf numFmtId="0" fontId="3" fillId="0" borderId="2" xfId="0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2" fontId="0" fillId="0" borderId="0" xfId="0" applyNumberFormat="1" applyFill="1"/>
    <xf numFmtId="0" fontId="2" fillId="0" borderId="0" xfId="0" applyFont="1" applyFill="1"/>
    <xf numFmtId="164" fontId="0" fillId="0" borderId="0" xfId="0" applyNumberFormat="1" applyFill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NumberFormat="1" applyAlignment="1">
      <alignment horizontal="center"/>
    </xf>
    <xf numFmtId="2" fontId="0" fillId="2" borderId="0" xfId="0" applyNumberFormat="1" applyFill="1"/>
    <xf numFmtId="0" fontId="0" fillId="0" borderId="6" xfId="0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8" xfId="0" applyFont="1" applyBorder="1" applyAlignment="1" applyProtection="1">
      <alignment horizontal="center" wrapText="1"/>
      <protection hidden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1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Fill="1" applyAlignment="1"/>
    <xf numFmtId="0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wrapText="1"/>
    </xf>
    <xf numFmtId="0" fontId="8" fillId="0" borderId="0" xfId="0" applyNumberFormat="1" applyFont="1" applyAlignment="1"/>
    <xf numFmtId="0" fontId="8" fillId="0" borderId="0" xfId="0" applyNumberFormat="1" applyFont="1" applyFill="1" applyAlignment="1"/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0" borderId="0" xfId="0" applyNumberFormat="1"/>
    <xf numFmtId="1" fontId="0" fillId="3" borderId="0" xfId="0" applyNumberFormat="1" applyFill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1" fontId="2" fillId="0" borderId="6" xfId="0" applyNumberFormat="1" applyFont="1" applyBorder="1" applyAlignment="1">
      <alignment horizontal="right"/>
    </xf>
    <xf numFmtId="1" fontId="0" fillId="0" borderId="6" xfId="0" applyNumberFormat="1" applyBorder="1" applyAlignment="1">
      <alignment horizontal="right"/>
    </xf>
    <xf numFmtId="2" fontId="0" fillId="0" borderId="0" xfId="0" applyNumberFormat="1" applyAlignment="1"/>
    <xf numFmtId="0" fontId="8" fillId="0" borderId="0" xfId="0" applyFont="1"/>
    <xf numFmtId="0" fontId="0" fillId="0" borderId="0" xfId="0" applyAlignment="1">
      <alignment horizontal="right" wrapText="1"/>
    </xf>
    <xf numFmtId="0" fontId="8" fillId="0" borderId="0" xfId="0" applyFont="1" applyAlignment="1">
      <alignment wrapText="1"/>
    </xf>
    <xf numFmtId="2" fontId="2" fillId="0" borderId="0" xfId="0" applyNumberFormat="1" applyFont="1" applyAlignment="1">
      <alignment horizontal="center" wrapText="1"/>
    </xf>
    <xf numFmtId="11" fontId="0" fillId="0" borderId="0" xfId="0" applyNumberFormat="1"/>
    <xf numFmtId="0" fontId="4" fillId="0" borderId="1" xfId="0" applyFont="1" applyBorder="1" applyAlignment="1" applyProtection="1">
      <alignment horizontal="center" wrapText="1"/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11" xfId="0" applyFont="1" applyBorder="1" applyAlignment="1" applyProtection="1">
      <alignment horizontal="center"/>
      <protection hidden="1"/>
    </xf>
    <xf numFmtId="164" fontId="8" fillId="0" borderId="0" xfId="0" applyNumberFormat="1" applyFont="1"/>
    <xf numFmtId="0" fontId="8" fillId="0" borderId="0" xfId="0" applyFont="1" applyAlignment="1">
      <alignment horizontal="right" wrapText="1"/>
    </xf>
    <xf numFmtId="1" fontId="8" fillId="0" borderId="0" xfId="0" applyNumberFormat="1" applyFont="1"/>
    <xf numFmtId="0" fontId="8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/>
    <xf numFmtId="0" fontId="2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49" fontId="8" fillId="0" borderId="0" xfId="0" quotePrefix="1" applyNumberFormat="1" applyFont="1" applyAlignment="1">
      <alignment horizontal="left"/>
    </xf>
    <xf numFmtId="49" fontId="0" fillId="0" borderId="0" xfId="0" applyNumberFormat="1" applyAlignment="1">
      <alignment wrapText="1"/>
    </xf>
    <xf numFmtId="49" fontId="8" fillId="0" borderId="0" xfId="0" applyNumberFormat="1" applyFont="1" applyAlignment="1">
      <alignment wrapText="1"/>
    </xf>
    <xf numFmtId="1" fontId="0" fillId="0" borderId="0" xfId="0" applyNumberFormat="1" applyFill="1"/>
    <xf numFmtId="49" fontId="8" fillId="0" borderId="0" xfId="0" applyNumberFormat="1" applyFont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8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9" xfId="0" applyFont="1" applyBorder="1" applyAlignment="1" applyProtection="1">
      <alignment horizontal="center" wrapText="1"/>
      <protection hidden="1"/>
    </xf>
    <xf numFmtId="0" fontId="12" fillId="0" borderId="0" xfId="0" applyFont="1" applyAlignment="1">
      <alignment horizontal="center" wrapText="1"/>
    </xf>
    <xf numFmtId="2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/>
    </xf>
    <xf numFmtId="4" fontId="14" fillId="0" borderId="29" xfId="1" applyNumberFormat="1" applyFont="1" applyFill="1" applyBorder="1" applyAlignment="1">
      <alignment horizontal="right" wrapText="1"/>
    </xf>
    <xf numFmtId="1" fontId="1" fillId="0" borderId="0" xfId="0" applyNumberFormat="1" applyFont="1" applyAlignment="1">
      <alignment horizontal="left" wrapText="1"/>
    </xf>
    <xf numFmtId="1" fontId="8" fillId="0" borderId="0" xfId="0" applyNumberFormat="1" applyFont="1" applyAlignment="1"/>
    <xf numFmtId="1" fontId="2" fillId="0" borderId="0" xfId="0" applyNumberFormat="1" applyFont="1" applyAlignment="1">
      <alignment horizontal="center"/>
    </xf>
    <xf numFmtId="0" fontId="8" fillId="0" borderId="0" xfId="0" applyFont="1" applyBorder="1"/>
    <xf numFmtId="0" fontId="8" fillId="0" borderId="0" xfId="0" applyFont="1" applyFill="1" applyBorder="1" applyAlignment="1">
      <alignment horizontal="right" wrapText="1"/>
    </xf>
    <xf numFmtId="0" fontId="16" fillId="0" borderId="0" xfId="0" applyFont="1" applyBorder="1"/>
    <xf numFmtId="0" fontId="16" fillId="0" borderId="0" xfId="0" applyFont="1" applyFill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6" fillId="0" borderId="0" xfId="0" applyNumberFormat="1" applyFont="1" applyBorder="1" applyAlignment="1" applyProtection="1">
      <alignment horizontal="right"/>
      <protection locked="0"/>
    </xf>
    <xf numFmtId="0" fontId="16" fillId="0" borderId="0" xfId="0" applyNumberFormat="1" applyFont="1" applyFill="1" applyBorder="1" applyAlignment="1" applyProtection="1">
      <alignment horizontal="right" wrapText="1"/>
      <protection locked="0"/>
    </xf>
    <xf numFmtId="0" fontId="16" fillId="0" borderId="0" xfId="0" applyFont="1" applyBorder="1" applyAlignment="1">
      <alignment wrapText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wrapText="1"/>
      <protection locked="0" hidden="1"/>
    </xf>
    <xf numFmtId="3" fontId="3" fillId="0" borderId="2" xfId="0" applyNumberFormat="1" applyFont="1" applyBorder="1" applyAlignment="1" applyProtection="1">
      <alignment horizontal="center" vertical="center"/>
      <protection locked="0" hidden="1"/>
    </xf>
    <xf numFmtId="0" fontId="3" fillId="0" borderId="2" xfId="0" applyNumberFormat="1" applyFont="1" applyBorder="1" applyAlignment="1" applyProtection="1">
      <alignment horizontal="center" vertical="center"/>
      <protection locked="0" hidden="1"/>
    </xf>
    <xf numFmtId="0" fontId="0" fillId="0" borderId="19" xfId="0" applyBorder="1"/>
    <xf numFmtId="0" fontId="8" fillId="0" borderId="27" xfId="0" applyNumberFormat="1" applyFont="1" applyBorder="1" applyAlignment="1">
      <alignment horizontal="left"/>
    </xf>
    <xf numFmtId="4" fontId="14" fillId="0" borderId="30" xfId="1" applyNumberFormat="1" applyFont="1" applyFill="1" applyBorder="1" applyAlignment="1">
      <alignment horizontal="right" wrapText="1"/>
    </xf>
    <xf numFmtId="0" fontId="0" fillId="0" borderId="27" xfId="0" applyBorder="1"/>
    <xf numFmtId="0" fontId="3" fillId="0" borderId="9" xfId="0" applyFont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31" xfId="0" applyBorder="1"/>
    <xf numFmtId="0" fontId="0" fillId="0" borderId="32" xfId="0" applyBorder="1"/>
    <xf numFmtId="0" fontId="8" fillId="0" borderId="32" xfId="0" applyFont="1" applyBorder="1"/>
    <xf numFmtId="1" fontId="3" fillId="0" borderId="2" xfId="0" applyNumberFormat="1" applyFont="1" applyBorder="1" applyAlignment="1" applyProtection="1">
      <alignment horizontal="center" vertical="center" wrapText="1"/>
      <protection locked="0" hidden="1"/>
    </xf>
    <xf numFmtId="0" fontId="15" fillId="4" borderId="33" xfId="1"/>
    <xf numFmtId="0" fontId="15" fillId="4" borderId="33" xfId="1" applyAlignment="1">
      <alignment vertical="center"/>
    </xf>
    <xf numFmtId="0" fontId="0" fillId="0" borderId="20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3" xfId="1" applyAlignment="1" applyProtection="1">
      <alignment horizontal="center"/>
      <protection hidden="1"/>
    </xf>
    <xf numFmtId="1" fontId="15" fillId="4" borderId="33" xfId="1" applyNumberFormat="1" applyAlignment="1" applyProtection="1">
      <alignment horizontal="center" vertical="center"/>
      <protection hidden="1"/>
    </xf>
    <xf numFmtId="2" fontId="15" fillId="4" borderId="33" xfId="1" applyNumberFormat="1" applyAlignment="1" applyProtection="1">
      <alignment horizontal="center" vertical="center"/>
      <protection hidden="1"/>
    </xf>
    <xf numFmtId="0" fontId="15" fillId="4" borderId="33" xfId="1" applyAlignment="1">
      <alignment horizontal="center"/>
    </xf>
    <xf numFmtId="49" fontId="0" fillId="0" borderId="0" xfId="0" applyNumberFormat="1"/>
    <xf numFmtId="49" fontId="8" fillId="0" borderId="0" xfId="0" applyNumberFormat="1" applyFont="1"/>
    <xf numFmtId="0" fontId="15" fillId="4" borderId="33" xfId="1" applyAlignment="1" applyProtection="1">
      <alignment horizontal="center" vertical="center"/>
      <protection hidden="1"/>
    </xf>
    <xf numFmtId="0" fontId="15" fillId="4" borderId="33" xfId="1" applyNumberFormat="1" applyAlignment="1" applyProtection="1">
      <alignment horizontal="center" vertical="center" wrapText="1"/>
      <protection locked="0" hidden="1"/>
    </xf>
    <xf numFmtId="3" fontId="15" fillId="4" borderId="33" xfId="1" applyNumberFormat="1" applyAlignment="1" applyProtection="1">
      <alignment horizontal="center" vertical="center"/>
      <protection locked="0" hidden="1"/>
    </xf>
    <xf numFmtId="0" fontId="15" fillId="4" borderId="33" xfId="1" applyNumberFormat="1" applyAlignment="1" applyProtection="1">
      <alignment horizontal="center" vertical="center"/>
      <protection locked="0" hidden="1"/>
    </xf>
    <xf numFmtId="1" fontId="4" fillId="0" borderId="1" xfId="0" applyNumberFormat="1" applyFont="1" applyBorder="1" applyAlignment="1" applyProtection="1">
      <alignment horizontal="center" wrapText="1"/>
      <protection hidden="1"/>
    </xf>
    <xf numFmtId="1" fontId="3" fillId="0" borderId="11" xfId="0" applyNumberFormat="1" applyFont="1" applyBorder="1" applyAlignment="1">
      <alignment horizontal="center"/>
    </xf>
    <xf numFmtId="1" fontId="3" fillId="0" borderId="2" xfId="0" applyNumberFormat="1" applyFont="1" applyBorder="1" applyAlignment="1" applyProtection="1">
      <alignment horizontal="center" vertical="center"/>
      <protection locked="0" hidden="1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5" borderId="0" xfId="0" applyNumberFormat="1" applyFont="1" applyFill="1" applyAlignment="1">
      <alignment horizontal="center" wrapText="1"/>
    </xf>
    <xf numFmtId="0" fontId="2" fillId="5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center" wrapText="1"/>
    </xf>
    <xf numFmtId="2" fontId="2" fillId="5" borderId="0" xfId="0" applyNumberFormat="1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0" fontId="15" fillId="4" borderId="34" xfId="1" applyBorder="1" applyAlignment="1">
      <alignment vertical="center"/>
    </xf>
    <xf numFmtId="0" fontId="15" fillId="4" borderId="34" xfId="1" applyBorder="1"/>
    <xf numFmtId="0" fontId="0" fillId="0" borderId="0" xfId="0" applyFill="1" applyBorder="1"/>
    <xf numFmtId="0" fontId="16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5" fillId="0" borderId="9" xfId="1" applyFill="1" applyBorder="1" applyAlignment="1">
      <alignment vertical="center"/>
    </xf>
    <xf numFmtId="0" fontId="15" fillId="0" borderId="0" xfId="1" applyFill="1" applyBorder="1" applyAlignment="1">
      <alignment vertical="center"/>
    </xf>
    <xf numFmtId="0" fontId="15" fillId="0" borderId="9" xfId="1" applyFill="1" applyBorder="1"/>
    <xf numFmtId="1" fontId="3" fillId="0" borderId="8" xfId="0" applyNumberFormat="1" applyFont="1" applyBorder="1" applyAlignment="1" applyProtection="1">
      <alignment horizontal="center" wrapText="1"/>
      <protection hidden="1"/>
    </xf>
    <xf numFmtId="1" fontId="3" fillId="0" borderId="8" xfId="0" applyNumberFormat="1" applyFont="1" applyBorder="1" applyAlignment="1" applyProtection="1">
      <alignment horizontal="center"/>
      <protection hidden="1"/>
    </xf>
    <xf numFmtId="0" fontId="0" fillId="6" borderId="0" xfId="0" applyFill="1" applyBorder="1"/>
    <xf numFmtId="0" fontId="8" fillId="6" borderId="0" xfId="0" applyFont="1" applyFill="1" applyBorder="1"/>
    <xf numFmtId="0" fontId="15" fillId="6" borderId="0" xfId="1" applyFill="1" applyBorder="1" applyAlignment="1">
      <alignment vertical="center"/>
    </xf>
    <xf numFmtId="0" fontId="15" fillId="6" borderId="0" xfId="1" applyFill="1" applyBorder="1"/>
    <xf numFmtId="0" fontId="15" fillId="4" borderId="33" xfId="1" applyAlignment="1">
      <alignment vertical="center"/>
    </xf>
    <xf numFmtId="0" fontId="0" fillId="0" borderId="12" xfId="0" applyBorder="1"/>
    <xf numFmtId="0" fontId="0" fillId="0" borderId="10" xfId="0" applyBorder="1"/>
    <xf numFmtId="0" fontId="15" fillId="4" borderId="33" xfId="1" applyAlignment="1" applyProtection="1">
      <alignment horizontal="center" vertical="center"/>
      <protection hidden="1"/>
    </xf>
    <xf numFmtId="0" fontId="15" fillId="4" borderId="33" xfId="1" applyNumberFormat="1" applyAlignment="1" applyProtection="1">
      <alignment horizontal="center" vertical="center" wrapText="1"/>
      <protection locked="0" hidden="1"/>
    </xf>
    <xf numFmtId="3" fontId="15" fillId="4" borderId="33" xfId="1" applyNumberFormat="1" applyAlignment="1" applyProtection="1">
      <alignment horizontal="center" vertical="center"/>
      <protection locked="0" hidden="1"/>
    </xf>
    <xf numFmtId="0" fontId="15" fillId="4" borderId="33" xfId="1" applyNumberFormat="1" applyAlignment="1" applyProtection="1">
      <alignment horizontal="center" vertical="center"/>
      <protection locked="0" hidden="1"/>
    </xf>
    <xf numFmtId="1" fontId="15" fillId="4" borderId="33" xfId="1" applyNumberFormat="1" applyAlignment="1" applyProtection="1">
      <alignment horizontal="center" vertical="center"/>
      <protection locked="0" hidden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1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3" fillId="0" borderId="9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3" fillId="0" borderId="22" xfId="0" applyFont="1" applyBorder="1" applyAlignment="1" applyProtection="1">
      <alignment horizontal="center" wrapText="1"/>
      <protection hidden="1"/>
    </xf>
    <xf numFmtId="0" fontId="12" fillId="0" borderId="19" xfId="0" applyFont="1" applyBorder="1" applyAlignment="1" applyProtection="1">
      <alignment horizontal="center"/>
      <protection hidden="1"/>
    </xf>
    <xf numFmtId="0" fontId="12" fillId="0" borderId="20" xfId="0" applyFont="1" applyBorder="1" applyAlignment="1" applyProtection="1">
      <alignment horizontal="center"/>
      <protection hidden="1"/>
    </xf>
    <xf numFmtId="0" fontId="12" fillId="0" borderId="3" xfId="0" applyFont="1" applyBorder="1" applyAlignment="1" applyProtection="1">
      <alignment horizontal="center"/>
      <protection hidden="1"/>
    </xf>
    <xf numFmtId="0" fontId="15" fillId="4" borderId="33" xfId="1" applyAlignment="1" applyProtection="1">
      <alignment horizontal="center" vertical="center"/>
      <protection hidden="1"/>
    </xf>
    <xf numFmtId="0" fontId="15" fillId="4" borderId="33" xfId="1" applyNumberFormat="1" applyAlignment="1" applyProtection="1">
      <alignment horizontal="center" vertical="center" wrapText="1"/>
      <protection locked="0" hidden="1"/>
    </xf>
    <xf numFmtId="3" fontId="15" fillId="4" borderId="33" xfId="1" applyNumberFormat="1" applyAlignment="1" applyProtection="1">
      <alignment horizontal="center" vertical="center"/>
      <protection locked="0" hidden="1"/>
    </xf>
    <xf numFmtId="0" fontId="15" fillId="4" borderId="33" xfId="1" applyNumberFormat="1" applyAlignment="1" applyProtection="1">
      <alignment horizontal="center" vertical="center"/>
      <protection locked="0" hidden="1"/>
    </xf>
    <xf numFmtId="0" fontId="15" fillId="4" borderId="33" xfId="1" applyAlignment="1">
      <alignment vertical="center"/>
    </xf>
    <xf numFmtId="0" fontId="15" fillId="4" borderId="33" xfId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3" fillId="0" borderId="8" xfId="0" applyNumberFormat="1" applyFont="1" applyBorder="1" applyAlignment="1" applyProtection="1">
      <alignment horizontal="center" vertical="center"/>
      <protection locked="0" hidden="1"/>
    </xf>
    <xf numFmtId="0" fontId="3" fillId="0" borderId="1" xfId="0" applyNumberFormat="1" applyFont="1" applyBorder="1" applyAlignment="1" applyProtection="1">
      <alignment horizontal="center" vertical="center"/>
      <protection locked="0" hidden="1"/>
    </xf>
    <xf numFmtId="2" fontId="3" fillId="0" borderId="8" xfId="0" applyNumberFormat="1" applyFont="1" applyBorder="1" applyAlignment="1" applyProtection="1">
      <alignment horizontal="center" vertical="center"/>
      <protection locked="0" hidden="1"/>
    </xf>
    <xf numFmtId="1" fontId="15" fillId="4" borderId="33" xfId="1" applyNumberFormat="1" applyAlignment="1" applyProtection="1">
      <alignment horizontal="center" vertical="center"/>
      <protection locked="0" hidden="1"/>
    </xf>
    <xf numFmtId="1" fontId="15" fillId="4" borderId="33" xfId="1" applyNumberFormat="1" applyAlignment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  <protection locked="0" hidden="1"/>
    </xf>
    <xf numFmtId="0" fontId="3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Fill="1" applyBorder="1" applyAlignment="1">
      <alignment horizontal="center"/>
    </xf>
    <xf numFmtId="1" fontId="15" fillId="4" borderId="33" xfId="1" applyNumberFormat="1" applyAlignment="1">
      <alignment vertical="center"/>
    </xf>
    <xf numFmtId="4" fontId="0" fillId="0" borderId="0" xfId="0" applyNumberFormat="1"/>
    <xf numFmtId="0" fontId="3" fillId="0" borderId="40" xfId="0" applyFont="1" applyBorder="1" applyAlignment="1" applyProtection="1">
      <alignment horizontal="center" vertical="center"/>
      <protection hidden="1"/>
    </xf>
    <xf numFmtId="3" fontId="3" fillId="0" borderId="41" xfId="0" applyNumberFormat="1" applyFont="1" applyBorder="1" applyAlignment="1" applyProtection="1">
      <alignment horizontal="center" vertical="center"/>
      <protection locked="0" hidden="1"/>
    </xf>
    <xf numFmtId="0" fontId="3" fillId="0" borderId="34" xfId="0" applyNumberFormat="1" applyFont="1" applyBorder="1" applyAlignment="1" applyProtection="1">
      <alignment horizontal="center" vertical="center"/>
      <protection locked="0" hidden="1"/>
    </xf>
    <xf numFmtId="1" fontId="3" fillId="0" borderId="34" xfId="0" applyNumberFormat="1" applyFont="1" applyBorder="1" applyAlignment="1" applyProtection="1">
      <alignment horizontal="center" vertical="center"/>
      <protection locked="0" hidden="1"/>
    </xf>
  </cellXfs>
  <cellStyles count="2">
    <cellStyle name="Ankrupäis" xfId="1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69853</xdr:colOff>
      <xdr:row>1</xdr:row>
      <xdr:rowOff>33865</xdr:rowOff>
    </xdr:from>
    <xdr:to>
      <xdr:col>1</xdr:col>
      <xdr:colOff>1205924</xdr:colOff>
      <xdr:row>1</xdr:row>
      <xdr:rowOff>316930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9853" y="443440"/>
          <a:ext cx="1374196" cy="283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193671</xdr:colOff>
      <xdr:row>0</xdr:row>
      <xdr:rowOff>66671</xdr:rowOff>
    </xdr:from>
    <xdr:to>
      <xdr:col>1</xdr:col>
      <xdr:colOff>812796</xdr:colOff>
      <xdr:row>0</xdr:row>
      <xdr:rowOff>376234</xdr:rowOff>
    </xdr:to>
    <xdr:pic>
      <xdr:nvPicPr>
        <xdr:cNvPr id="3" name="Picture 2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1" y="66671"/>
          <a:ext cx="857250" cy="309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69853</xdr:colOff>
      <xdr:row>1</xdr:row>
      <xdr:rowOff>6651</xdr:rowOff>
    </xdr:from>
    <xdr:to>
      <xdr:col>1</xdr:col>
      <xdr:colOff>1205924</xdr:colOff>
      <xdr:row>1</xdr:row>
      <xdr:rowOff>318291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9853" y="414865"/>
          <a:ext cx="1375557" cy="31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193671</xdr:colOff>
      <xdr:row>0</xdr:row>
      <xdr:rowOff>28571</xdr:rowOff>
    </xdr:from>
    <xdr:to>
      <xdr:col>1</xdr:col>
      <xdr:colOff>812796</xdr:colOff>
      <xdr:row>0</xdr:row>
      <xdr:rowOff>374873</xdr:rowOff>
    </xdr:to>
    <xdr:pic>
      <xdr:nvPicPr>
        <xdr:cNvPr id="3" name="Picture 2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1" y="28571"/>
          <a:ext cx="858611" cy="346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69853</xdr:colOff>
      <xdr:row>1</xdr:row>
      <xdr:rowOff>33865</xdr:rowOff>
    </xdr:from>
    <xdr:to>
      <xdr:col>1</xdr:col>
      <xdr:colOff>1205924</xdr:colOff>
      <xdr:row>2</xdr:row>
      <xdr:rowOff>2605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9853" y="443440"/>
          <a:ext cx="1374196" cy="283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193671</xdr:colOff>
      <xdr:row>0</xdr:row>
      <xdr:rowOff>66671</xdr:rowOff>
    </xdr:from>
    <xdr:to>
      <xdr:col>1</xdr:col>
      <xdr:colOff>812796</xdr:colOff>
      <xdr:row>1</xdr:row>
      <xdr:rowOff>4759</xdr:rowOff>
    </xdr:to>
    <xdr:pic>
      <xdr:nvPicPr>
        <xdr:cNvPr id="3" name="Picture 2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1" y="66671"/>
          <a:ext cx="857250" cy="309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0" cy="14739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04925" y="752475"/>
          <a:ext cx="0" cy="14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twoCellAnchor editAs="oneCell">
    <xdr:from>
      <xdr:col>2</xdr:col>
      <xdr:colOff>685800</xdr:colOff>
      <xdr:row>2</xdr:row>
      <xdr:rowOff>0</xdr:rowOff>
    </xdr:from>
    <xdr:to>
      <xdr:col>3</xdr:col>
      <xdr:colOff>5444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04925" y="7524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 editAs="oneCell">
    <xdr:from>
      <xdr:col>0</xdr:col>
      <xdr:colOff>60326</xdr:colOff>
      <xdr:row>1</xdr:row>
      <xdr:rowOff>52915</xdr:rowOff>
    </xdr:from>
    <xdr:to>
      <xdr:col>2</xdr:col>
      <xdr:colOff>243464</xdr:colOff>
      <xdr:row>1</xdr:row>
      <xdr:rowOff>288802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0326" y="462490"/>
          <a:ext cx="1145163" cy="235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193676</xdr:colOff>
      <xdr:row>0</xdr:row>
      <xdr:rowOff>66675</xdr:rowOff>
    </xdr:from>
    <xdr:to>
      <xdr:col>2</xdr:col>
      <xdr:colOff>67658</xdr:colOff>
      <xdr:row>0</xdr:row>
      <xdr:rowOff>368566</xdr:rowOff>
    </xdr:to>
    <xdr:pic>
      <xdr:nvPicPr>
        <xdr:cNvPr id="6" name="Picture 5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6" y="66675"/>
          <a:ext cx="836007" cy="3018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0" cy="14739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76375" y="752475"/>
          <a:ext cx="0" cy="14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twoCellAnchor editAs="oneCell">
    <xdr:from>
      <xdr:col>2</xdr:col>
      <xdr:colOff>685800</xdr:colOff>
      <xdr:row>2</xdr:row>
      <xdr:rowOff>0</xdr:rowOff>
    </xdr:from>
    <xdr:to>
      <xdr:col>3</xdr:col>
      <xdr:colOff>5444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76375" y="752475"/>
          <a:ext cx="5444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 editAs="oneCell">
    <xdr:from>
      <xdr:col>0</xdr:col>
      <xdr:colOff>60326</xdr:colOff>
      <xdr:row>1</xdr:row>
      <xdr:rowOff>52915</xdr:rowOff>
    </xdr:from>
    <xdr:to>
      <xdr:col>2</xdr:col>
      <xdr:colOff>243464</xdr:colOff>
      <xdr:row>1</xdr:row>
      <xdr:rowOff>288802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0326" y="462490"/>
          <a:ext cx="1154688" cy="235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193676</xdr:colOff>
      <xdr:row>0</xdr:row>
      <xdr:rowOff>66675</xdr:rowOff>
    </xdr:from>
    <xdr:to>
      <xdr:col>2</xdr:col>
      <xdr:colOff>67658</xdr:colOff>
      <xdr:row>0</xdr:row>
      <xdr:rowOff>368566</xdr:rowOff>
    </xdr:to>
    <xdr:pic>
      <xdr:nvPicPr>
        <xdr:cNvPr id="5" name="Picture 4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6" y="66675"/>
          <a:ext cx="845532" cy="3018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0" cy="14739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76375" y="752475"/>
          <a:ext cx="0" cy="14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twoCellAnchor editAs="oneCell">
    <xdr:from>
      <xdr:col>2</xdr:col>
      <xdr:colOff>685800</xdr:colOff>
      <xdr:row>2</xdr:row>
      <xdr:rowOff>0</xdr:rowOff>
    </xdr:from>
    <xdr:to>
      <xdr:col>3</xdr:col>
      <xdr:colOff>5444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76375" y="752475"/>
          <a:ext cx="5444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 editAs="oneCell">
    <xdr:from>
      <xdr:col>0</xdr:col>
      <xdr:colOff>60326</xdr:colOff>
      <xdr:row>1</xdr:row>
      <xdr:rowOff>52915</xdr:rowOff>
    </xdr:from>
    <xdr:to>
      <xdr:col>2</xdr:col>
      <xdr:colOff>243464</xdr:colOff>
      <xdr:row>1</xdr:row>
      <xdr:rowOff>288802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0326" y="462490"/>
          <a:ext cx="1154688" cy="235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193676</xdr:colOff>
      <xdr:row>0</xdr:row>
      <xdr:rowOff>66675</xdr:rowOff>
    </xdr:from>
    <xdr:to>
      <xdr:col>2</xdr:col>
      <xdr:colOff>67658</xdr:colOff>
      <xdr:row>0</xdr:row>
      <xdr:rowOff>368566</xdr:rowOff>
    </xdr:to>
    <xdr:pic>
      <xdr:nvPicPr>
        <xdr:cNvPr id="5" name="Picture 4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6" y="66675"/>
          <a:ext cx="845532" cy="3018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0" cy="14739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76375" y="752475"/>
          <a:ext cx="0" cy="14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twoCellAnchor editAs="oneCell">
    <xdr:from>
      <xdr:col>2</xdr:col>
      <xdr:colOff>685800</xdr:colOff>
      <xdr:row>2</xdr:row>
      <xdr:rowOff>0</xdr:rowOff>
    </xdr:from>
    <xdr:to>
      <xdr:col>3</xdr:col>
      <xdr:colOff>5444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76375" y="752475"/>
          <a:ext cx="5444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 editAs="oneCell">
    <xdr:from>
      <xdr:col>0</xdr:col>
      <xdr:colOff>60326</xdr:colOff>
      <xdr:row>1</xdr:row>
      <xdr:rowOff>52915</xdr:rowOff>
    </xdr:from>
    <xdr:to>
      <xdr:col>2</xdr:col>
      <xdr:colOff>243464</xdr:colOff>
      <xdr:row>1</xdr:row>
      <xdr:rowOff>288802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0326" y="462490"/>
          <a:ext cx="1154688" cy="235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193676</xdr:colOff>
      <xdr:row>0</xdr:row>
      <xdr:rowOff>66675</xdr:rowOff>
    </xdr:from>
    <xdr:to>
      <xdr:col>2</xdr:col>
      <xdr:colOff>67658</xdr:colOff>
      <xdr:row>0</xdr:row>
      <xdr:rowOff>368566</xdr:rowOff>
    </xdr:to>
    <xdr:pic>
      <xdr:nvPicPr>
        <xdr:cNvPr id="5" name="Picture 4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6" y="66675"/>
          <a:ext cx="845532" cy="3018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karin\Rakendused\Excel\Addins\Juhtmearvutus%20funktsioonid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karin\Rakendused\Excel\Addins\Mastide%20tabel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tmed"/>
    </sheetNames>
    <definedNames>
      <definedName name="Jaitekoormus_EN"/>
      <definedName name="juhe"/>
      <definedName name="Olekuvorrand"/>
      <definedName name="olekuvorrand_IN"/>
      <definedName name="pingsus"/>
      <definedName name="ripe"/>
      <definedName name="Tuulekoormus_en"/>
      <definedName name="Tuulerohk"/>
    </defined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tmed"/>
    </sheetNames>
    <definedNames>
      <definedName name="larv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IU82"/>
  <sheetViews>
    <sheetView workbookViewId="0">
      <selection activeCell="F18" sqref="F18"/>
    </sheetView>
  </sheetViews>
  <sheetFormatPr defaultRowHeight="12.75" x14ac:dyDescent="0.2"/>
  <cols>
    <col min="1" max="1" width="3.140625" customWidth="1"/>
    <col min="2" max="2" width="20.28515625" customWidth="1"/>
    <col min="3" max="3" width="15.42578125" customWidth="1"/>
    <col min="4" max="4" width="15.5703125" customWidth="1"/>
    <col min="5" max="5" width="18.42578125" customWidth="1"/>
    <col min="6" max="6" width="12.140625" customWidth="1"/>
    <col min="7" max="7" width="19" customWidth="1"/>
    <col min="8" max="8" width="11" customWidth="1"/>
    <col min="9" max="9" width="17.28515625" customWidth="1"/>
    <col min="10" max="10" width="13.7109375" customWidth="1"/>
    <col min="11" max="11" width="12.42578125" customWidth="1"/>
    <col min="12" max="12" width="13.140625" customWidth="1"/>
  </cols>
  <sheetData>
    <row r="1" spans="1:15" ht="13.5" customHeight="1" x14ac:dyDescent="0.2">
      <c r="A1" s="185" t="s">
        <v>13</v>
      </c>
      <c r="B1" s="185"/>
      <c r="C1" s="185"/>
      <c r="D1" s="185"/>
      <c r="E1" s="185"/>
      <c r="F1" s="185"/>
      <c r="G1" s="185"/>
      <c r="H1" s="185"/>
      <c r="I1" s="185"/>
      <c r="J1" s="18"/>
      <c r="K1" s="18"/>
      <c r="L1" s="18"/>
      <c r="M1" s="18"/>
      <c r="N1" s="18"/>
      <c r="O1" s="19"/>
    </row>
    <row r="2" spans="1:15" ht="31.5" customHeight="1" x14ac:dyDescent="0.2">
      <c r="A2">
        <v>1</v>
      </c>
      <c r="B2" t="s">
        <v>50</v>
      </c>
      <c r="C2" s="63" t="s">
        <v>48</v>
      </c>
      <c r="D2" s="74" t="s">
        <v>86</v>
      </c>
      <c r="E2" s="74" t="s">
        <v>95</v>
      </c>
      <c r="F2" s="76" t="s">
        <v>94</v>
      </c>
      <c r="G2" s="74" t="s">
        <v>85</v>
      </c>
      <c r="H2" s="74" t="s">
        <v>283</v>
      </c>
      <c r="I2" s="74"/>
      <c r="J2" s="74"/>
      <c r="K2" s="74"/>
      <c r="L2" s="64"/>
      <c r="N2" s="74"/>
    </row>
    <row r="3" spans="1:15" x14ac:dyDescent="0.2">
      <c r="A3">
        <v>2</v>
      </c>
      <c r="B3" t="s">
        <v>64</v>
      </c>
      <c r="C3" s="2" t="s">
        <v>72</v>
      </c>
      <c r="D3" s="2" t="s">
        <v>87</v>
      </c>
      <c r="E3" s="2">
        <v>93.3</v>
      </c>
      <c r="F3">
        <v>67.099999999999994</v>
      </c>
      <c r="G3" s="2">
        <v>184.9</v>
      </c>
      <c r="H3" s="2" t="s">
        <v>284</v>
      </c>
      <c r="I3" s="2"/>
      <c r="J3" s="2"/>
      <c r="K3" s="2"/>
      <c r="N3" s="2"/>
    </row>
    <row r="4" spans="1:15" x14ac:dyDescent="0.2">
      <c r="A4">
        <v>3</v>
      </c>
      <c r="B4" t="s">
        <v>65</v>
      </c>
      <c r="C4" s="2" t="s">
        <v>73</v>
      </c>
      <c r="D4" s="2" t="s">
        <v>88</v>
      </c>
      <c r="E4" s="2" t="s">
        <v>96</v>
      </c>
      <c r="F4">
        <v>10.6</v>
      </c>
      <c r="G4" s="2">
        <v>17.600000000000001</v>
      </c>
      <c r="H4" s="2" t="s">
        <v>285</v>
      </c>
      <c r="I4" s="2"/>
      <c r="J4" s="2"/>
      <c r="K4" s="2"/>
      <c r="N4" s="2"/>
    </row>
    <row r="5" spans="1:15" x14ac:dyDescent="0.2">
      <c r="A5">
        <v>4</v>
      </c>
      <c r="B5" t="s">
        <v>66</v>
      </c>
      <c r="C5" s="2">
        <v>70500</v>
      </c>
      <c r="D5" s="2">
        <v>76000</v>
      </c>
      <c r="E5" s="2">
        <v>139300</v>
      </c>
      <c r="F5" s="2">
        <v>176600</v>
      </c>
      <c r="G5" s="2">
        <v>105000</v>
      </c>
      <c r="H5" s="2">
        <v>82500</v>
      </c>
      <c r="I5" s="2"/>
      <c r="J5" s="2"/>
      <c r="K5" s="2"/>
      <c r="L5" s="2"/>
      <c r="N5" s="2"/>
    </row>
    <row r="6" spans="1:15" x14ac:dyDescent="0.2">
      <c r="A6">
        <v>5</v>
      </c>
      <c r="B6" t="s">
        <v>67</v>
      </c>
      <c r="C6" s="2" t="s">
        <v>74</v>
      </c>
      <c r="D6" s="2" t="s">
        <v>89</v>
      </c>
      <c r="E6" s="2" t="s">
        <v>97</v>
      </c>
      <c r="F6" s="66">
        <v>1.2E-5</v>
      </c>
      <c r="G6" s="66">
        <v>1.5E-5</v>
      </c>
      <c r="H6" s="2" t="s">
        <v>286</v>
      </c>
      <c r="I6" s="2"/>
      <c r="J6" s="2"/>
      <c r="K6" s="66"/>
      <c r="L6" s="66"/>
      <c r="N6" s="2"/>
    </row>
    <row r="7" spans="1:15" x14ac:dyDescent="0.2">
      <c r="A7">
        <v>6</v>
      </c>
      <c r="B7" t="s">
        <v>68</v>
      </c>
      <c r="C7" s="2" t="s">
        <v>75</v>
      </c>
      <c r="D7" s="2" t="s">
        <v>90</v>
      </c>
      <c r="E7" s="2" t="s">
        <v>98</v>
      </c>
      <c r="F7">
        <v>5.3499999999999999E-2</v>
      </c>
      <c r="G7" s="2">
        <v>4.53E-2</v>
      </c>
      <c r="H7" s="2" t="s">
        <v>287</v>
      </c>
      <c r="I7" s="2"/>
      <c r="J7" s="2"/>
      <c r="K7" s="2"/>
      <c r="N7" s="2"/>
    </row>
    <row r="8" spans="1:15" x14ac:dyDescent="0.2">
      <c r="A8">
        <v>7</v>
      </c>
      <c r="B8" t="s">
        <v>69</v>
      </c>
      <c r="C8" s="2">
        <v>51990</v>
      </c>
      <c r="D8" s="2">
        <v>60000</v>
      </c>
      <c r="E8" s="2">
        <v>139300</v>
      </c>
      <c r="F8" s="2">
        <v>176600</v>
      </c>
      <c r="G8" s="2">
        <v>91000</v>
      </c>
      <c r="H8" s="2">
        <v>61290</v>
      </c>
      <c r="I8" s="2"/>
      <c r="J8" s="2"/>
      <c r="K8" s="2"/>
      <c r="L8" s="2"/>
      <c r="N8" s="2"/>
    </row>
    <row r="9" spans="1:15" x14ac:dyDescent="0.2">
      <c r="A9">
        <v>8</v>
      </c>
      <c r="B9" s="62" t="s">
        <v>71</v>
      </c>
      <c r="C9" s="2">
        <v>186</v>
      </c>
      <c r="D9" s="2"/>
      <c r="E9" s="2" t="s">
        <v>99</v>
      </c>
      <c r="F9">
        <v>650</v>
      </c>
      <c r="G9" s="2">
        <v>337</v>
      </c>
      <c r="H9" s="2"/>
      <c r="I9" s="2"/>
      <c r="J9" s="2"/>
      <c r="K9" s="2"/>
      <c r="N9" s="2"/>
    </row>
    <row r="10" spans="1:15" x14ac:dyDescent="0.2">
      <c r="A10">
        <v>9</v>
      </c>
      <c r="B10" t="s">
        <v>70</v>
      </c>
      <c r="C10" s="2">
        <v>127.04</v>
      </c>
      <c r="D10" s="2" t="s">
        <v>91</v>
      </c>
      <c r="E10" s="2" t="s">
        <v>100</v>
      </c>
      <c r="F10" s="2">
        <v>89.9</v>
      </c>
      <c r="G10" s="2">
        <v>93.62</v>
      </c>
      <c r="H10" s="2"/>
      <c r="I10" s="2"/>
      <c r="J10" s="2"/>
      <c r="K10" s="2"/>
      <c r="N10" s="2"/>
    </row>
    <row r="11" spans="1:15" x14ac:dyDescent="0.2">
      <c r="C11" s="2"/>
      <c r="D11" s="2"/>
      <c r="E11" s="2"/>
      <c r="L11" t="s">
        <v>82</v>
      </c>
    </row>
    <row r="12" spans="1:15" x14ac:dyDescent="0.2">
      <c r="B12" t="s">
        <v>41</v>
      </c>
      <c r="C12">
        <v>20</v>
      </c>
      <c r="D12">
        <v>0</v>
      </c>
      <c r="E12">
        <v>13</v>
      </c>
      <c r="F12">
        <v>0</v>
      </c>
      <c r="G12" s="2"/>
      <c r="H12" s="2">
        <v>20</v>
      </c>
      <c r="L12" t="s">
        <v>82</v>
      </c>
    </row>
    <row r="13" spans="1:15" x14ac:dyDescent="0.2">
      <c r="G13" t="s">
        <v>82</v>
      </c>
    </row>
    <row r="14" spans="1:15" x14ac:dyDescent="0.2">
      <c r="B14" s="1" t="s">
        <v>3</v>
      </c>
    </row>
    <row r="15" spans="1:15" x14ac:dyDescent="0.2">
      <c r="B15" t="s">
        <v>15</v>
      </c>
      <c r="C15">
        <v>0.05</v>
      </c>
    </row>
    <row r="16" spans="1:15" x14ac:dyDescent="0.2">
      <c r="B16" s="7" t="s">
        <v>16</v>
      </c>
      <c r="C16">
        <v>21</v>
      </c>
      <c r="D16">
        <v>21</v>
      </c>
      <c r="E16">
        <v>21</v>
      </c>
      <c r="F16">
        <v>21</v>
      </c>
    </row>
    <row r="17" spans="1:255" ht="12" customHeight="1" x14ac:dyDescent="0.2">
      <c r="B17" t="s">
        <v>1</v>
      </c>
      <c r="C17">
        <v>10</v>
      </c>
      <c r="D17">
        <v>10</v>
      </c>
      <c r="E17">
        <v>10</v>
      </c>
      <c r="F17">
        <v>10</v>
      </c>
    </row>
    <row r="18" spans="1:255" x14ac:dyDescent="0.2">
      <c r="B18" t="s">
        <v>14</v>
      </c>
      <c r="C18">
        <v>26</v>
      </c>
      <c r="D18">
        <v>18</v>
      </c>
      <c r="E18">
        <v>35</v>
      </c>
      <c r="F18">
        <v>35</v>
      </c>
    </row>
    <row r="20" spans="1:255" x14ac:dyDescent="0.2">
      <c r="B20" t="s">
        <v>4</v>
      </c>
      <c r="C20" s="3">
        <f>[1]!Tuulerohk(C16,hj,zo)</f>
        <v>376.32296593772992</v>
      </c>
      <c r="D20" s="3">
        <f>[1]!Tuulerohk(D16,hJ_1,zo)</f>
        <v>333.36853931694048</v>
      </c>
      <c r="E20" s="3">
        <f>[1]!Tuulerohk(E16,ht,zo)</f>
        <v>412.94726616973242</v>
      </c>
      <c r="F20" s="3">
        <f>[1]!Tuulerohk(F16,hj,zo)</f>
        <v>376.32296593772992</v>
      </c>
    </row>
    <row r="22" spans="1:255" s="13" customFormat="1" x14ac:dyDescent="0.2">
      <c r="C22"/>
      <c r="D22"/>
      <c r="E22"/>
      <c r="F22"/>
      <c r="G22"/>
      <c r="H22"/>
      <c r="I22"/>
      <c r="J22" s="15"/>
      <c r="K22" s="16"/>
      <c r="L22"/>
      <c r="N22" s="14"/>
      <c r="O22" s="14"/>
      <c r="R22" s="15"/>
      <c r="S22" s="16"/>
      <c r="T22" s="16"/>
      <c r="V22" s="14"/>
      <c r="W22" s="14"/>
      <c r="Z22" s="15"/>
      <c r="AA22" s="16"/>
      <c r="AB22" s="16"/>
      <c r="AD22" s="14"/>
      <c r="AE22" s="14"/>
      <c r="AH22" s="15"/>
      <c r="AI22" s="16"/>
      <c r="AJ22" s="16"/>
      <c r="AL22" s="14"/>
      <c r="AM22" s="14"/>
      <c r="AP22" s="15"/>
      <c r="AQ22" s="16"/>
      <c r="AR22" s="16"/>
      <c r="AT22" s="14"/>
      <c r="AU22" s="14"/>
      <c r="AX22" s="15"/>
      <c r="AY22" s="16"/>
      <c r="AZ22" s="16"/>
      <c r="BB22" s="14"/>
      <c r="BC22" s="14"/>
      <c r="BF22" s="15"/>
      <c r="BG22" s="16"/>
      <c r="BH22" s="16"/>
      <c r="BJ22" s="14"/>
      <c r="BK22" s="14"/>
      <c r="BN22" s="15"/>
      <c r="BO22" s="16"/>
      <c r="BP22" s="16"/>
      <c r="BR22" s="14"/>
      <c r="BS22" s="14"/>
      <c r="BV22" s="15"/>
      <c r="BW22" s="16"/>
      <c r="BX22" s="16"/>
      <c r="BZ22" s="14"/>
      <c r="CA22" s="14"/>
      <c r="CD22" s="15"/>
      <c r="CE22" s="16"/>
      <c r="CF22" s="16"/>
      <c r="CH22" s="14"/>
      <c r="CI22" s="14"/>
      <c r="CL22" s="15"/>
      <c r="CM22" s="16"/>
      <c r="CN22" s="16"/>
      <c r="CP22" s="14"/>
      <c r="CQ22" s="14"/>
      <c r="CT22" s="15"/>
      <c r="CU22" s="16"/>
      <c r="CV22" s="16"/>
      <c r="CX22" s="14"/>
      <c r="CY22" s="14"/>
      <c r="DB22" s="15"/>
      <c r="DC22" s="16"/>
      <c r="DD22" s="16"/>
      <c r="DF22" s="14"/>
      <c r="DG22" s="14"/>
      <c r="DJ22" s="15"/>
      <c r="DK22" s="16"/>
      <c r="DL22" s="16"/>
      <c r="DN22" s="14"/>
      <c r="DO22" s="14"/>
      <c r="DR22" s="15"/>
      <c r="DS22" s="16"/>
      <c r="DT22" s="16"/>
      <c r="DV22" s="14"/>
      <c r="DW22" s="14"/>
      <c r="DZ22" s="15"/>
      <c r="EA22" s="16"/>
      <c r="EB22" s="16"/>
      <c r="ED22" s="14"/>
      <c r="EE22" s="14"/>
      <c r="EH22" s="15"/>
      <c r="EI22" s="16"/>
      <c r="EJ22" s="16"/>
      <c r="EL22" s="14"/>
      <c r="EM22" s="14"/>
      <c r="EP22" s="15"/>
      <c r="EQ22" s="16"/>
      <c r="ER22" s="16"/>
      <c r="ET22" s="14"/>
      <c r="EU22" s="14"/>
      <c r="EX22" s="15"/>
      <c r="EY22" s="16"/>
      <c r="EZ22" s="16"/>
      <c r="FB22" s="14"/>
      <c r="FC22" s="14"/>
      <c r="FF22" s="15"/>
      <c r="FG22" s="16"/>
      <c r="FH22" s="16"/>
      <c r="FJ22" s="14"/>
      <c r="FK22" s="14"/>
      <c r="FN22" s="15"/>
      <c r="FO22" s="16"/>
      <c r="FP22" s="16"/>
      <c r="FR22" s="14"/>
      <c r="FS22" s="14"/>
      <c r="FV22" s="15"/>
      <c r="FW22" s="16"/>
      <c r="FX22" s="16"/>
      <c r="FZ22" s="14"/>
      <c r="GA22" s="14"/>
      <c r="GD22" s="15"/>
      <c r="GE22" s="16"/>
      <c r="GF22" s="16"/>
      <c r="GH22" s="14"/>
      <c r="GI22" s="14"/>
      <c r="GL22" s="15"/>
      <c r="GM22" s="16"/>
      <c r="GN22" s="16"/>
      <c r="GP22" s="14"/>
      <c r="GQ22" s="14"/>
      <c r="GT22" s="15"/>
      <c r="GU22" s="16"/>
      <c r="GV22" s="16"/>
      <c r="GX22" s="14"/>
      <c r="GY22" s="14"/>
      <c r="HB22" s="15"/>
      <c r="HC22" s="16"/>
      <c r="HD22" s="16"/>
      <c r="HF22" s="14"/>
      <c r="HG22" s="14"/>
      <c r="HJ22" s="15"/>
      <c r="HK22" s="16"/>
      <c r="HL22" s="16"/>
      <c r="HN22" s="14"/>
      <c r="HO22" s="14"/>
      <c r="HR22" s="15"/>
      <c r="HS22" s="16"/>
      <c r="HT22" s="16"/>
      <c r="HV22" s="14"/>
      <c r="HW22" s="14"/>
      <c r="HZ22" s="15"/>
      <c r="IA22" s="16"/>
      <c r="IB22" s="16"/>
      <c r="ID22" s="14"/>
      <c r="IE22" s="14"/>
      <c r="IH22" s="15"/>
      <c r="II22" s="16"/>
      <c r="IJ22" s="16"/>
      <c r="IL22" s="14"/>
      <c r="IM22" s="14"/>
      <c r="IP22" s="15"/>
      <c r="IQ22" s="16"/>
      <c r="IR22" s="16"/>
      <c r="IT22" s="14"/>
      <c r="IU22" s="14"/>
    </row>
    <row r="23" spans="1:255" s="13" customFormat="1" x14ac:dyDescent="0.2">
      <c r="B23" s="1" t="s">
        <v>40</v>
      </c>
      <c r="C23" s="8" t="s">
        <v>20</v>
      </c>
      <c r="D23" s="4" t="s">
        <v>17</v>
      </c>
      <c r="E23" s="4" t="s">
        <v>18</v>
      </c>
      <c r="F23" s="4" t="s">
        <v>19</v>
      </c>
      <c r="G23" s="32"/>
      <c r="H23" s="1"/>
      <c r="I23" s="1"/>
      <c r="J23" s="15"/>
      <c r="K23" s="16"/>
      <c r="L23"/>
      <c r="N23" s="14"/>
      <c r="O23" s="14"/>
      <c r="R23" s="15"/>
      <c r="S23" s="16"/>
      <c r="T23" s="16"/>
      <c r="V23" s="14"/>
      <c r="W23" s="14"/>
      <c r="Z23" s="15"/>
      <c r="AA23" s="16"/>
      <c r="AB23" s="16"/>
      <c r="AD23" s="14"/>
      <c r="AE23" s="14"/>
      <c r="AH23" s="15"/>
      <c r="AI23" s="16"/>
      <c r="AJ23" s="16"/>
      <c r="AL23" s="14"/>
      <c r="AM23" s="14"/>
      <c r="AP23" s="15"/>
      <c r="AQ23" s="16"/>
      <c r="AR23" s="16"/>
      <c r="AT23" s="14"/>
      <c r="AU23" s="14"/>
      <c r="AX23" s="15"/>
      <c r="AY23" s="16"/>
      <c r="AZ23" s="16"/>
      <c r="BB23" s="14"/>
      <c r="BC23" s="14"/>
      <c r="BF23" s="15"/>
      <c r="BG23" s="16"/>
      <c r="BH23" s="16"/>
      <c r="BJ23" s="14"/>
      <c r="BK23" s="14"/>
      <c r="BN23" s="15"/>
      <c r="BO23" s="16"/>
      <c r="BP23" s="16"/>
      <c r="BR23" s="14"/>
      <c r="BS23" s="14"/>
      <c r="BV23" s="15"/>
      <c r="BW23" s="16"/>
      <c r="BX23" s="16"/>
      <c r="BZ23" s="14"/>
      <c r="CA23" s="14"/>
      <c r="CD23" s="15"/>
      <c r="CE23" s="16"/>
      <c r="CF23" s="16"/>
      <c r="CH23" s="14"/>
      <c r="CI23" s="14"/>
      <c r="CL23" s="15"/>
      <c r="CM23" s="16"/>
      <c r="CN23" s="16"/>
      <c r="CP23" s="14"/>
      <c r="CQ23" s="14"/>
      <c r="CT23" s="15"/>
      <c r="CU23" s="16"/>
      <c r="CV23" s="16"/>
      <c r="CX23" s="14"/>
      <c r="CY23" s="14"/>
      <c r="DB23" s="15"/>
      <c r="DC23" s="16"/>
      <c r="DD23" s="16"/>
      <c r="DF23" s="14"/>
      <c r="DG23" s="14"/>
      <c r="DJ23" s="15"/>
      <c r="DK23" s="16"/>
      <c r="DL23" s="16"/>
      <c r="DN23" s="14"/>
      <c r="DO23" s="14"/>
      <c r="DR23" s="15"/>
      <c r="DS23" s="16"/>
      <c r="DT23" s="16"/>
      <c r="DV23" s="14"/>
      <c r="DW23" s="14"/>
      <c r="DZ23" s="15"/>
      <c r="EA23" s="16"/>
      <c r="EB23" s="16"/>
      <c r="ED23" s="14"/>
      <c r="EE23" s="14"/>
      <c r="EH23" s="15"/>
      <c r="EI23" s="16"/>
      <c r="EJ23" s="16"/>
      <c r="EL23" s="14"/>
      <c r="EM23" s="14"/>
      <c r="EP23" s="15"/>
      <c r="EQ23" s="16"/>
      <c r="ER23" s="16"/>
      <c r="ET23" s="14"/>
      <c r="EU23" s="14"/>
      <c r="EX23" s="15"/>
      <c r="EY23" s="16"/>
      <c r="EZ23" s="16"/>
      <c r="FB23" s="14"/>
      <c r="FC23" s="14"/>
      <c r="FF23" s="15"/>
      <c r="FG23" s="16"/>
      <c r="FH23" s="16"/>
      <c r="FJ23" s="14"/>
      <c r="FK23" s="14"/>
      <c r="FN23" s="15"/>
      <c r="FO23" s="16"/>
      <c r="FP23" s="16"/>
      <c r="FR23" s="14"/>
      <c r="FS23" s="14"/>
      <c r="FV23" s="15"/>
      <c r="FW23" s="16"/>
      <c r="FX23" s="16"/>
      <c r="FZ23" s="14"/>
      <c r="GA23" s="14"/>
      <c r="GD23" s="15"/>
      <c r="GE23" s="16"/>
      <c r="GF23" s="16"/>
      <c r="GH23" s="14"/>
      <c r="GI23" s="14"/>
      <c r="GL23" s="15"/>
      <c r="GM23" s="16"/>
      <c r="GN23" s="16"/>
      <c r="GP23" s="14"/>
      <c r="GQ23" s="14"/>
      <c r="GT23" s="15"/>
      <c r="GU23" s="16"/>
      <c r="GV23" s="16"/>
      <c r="GX23" s="14"/>
      <c r="GY23" s="14"/>
      <c r="HB23" s="15"/>
      <c r="HC23" s="16"/>
      <c r="HD23" s="16"/>
      <c r="HF23" s="14"/>
      <c r="HG23" s="14"/>
      <c r="HJ23" s="15"/>
      <c r="HK23" s="16"/>
      <c r="HL23" s="16"/>
      <c r="HN23" s="14"/>
      <c r="HO23" s="14"/>
      <c r="HR23" s="15"/>
      <c r="HS23" s="16"/>
      <c r="HT23" s="16"/>
      <c r="HV23" s="14"/>
      <c r="HW23" s="14"/>
      <c r="HZ23" s="15"/>
      <c r="IA23" s="16"/>
      <c r="IB23" s="16"/>
      <c r="ID23" s="14"/>
      <c r="IE23" s="14"/>
      <c r="IH23" s="15"/>
      <c r="II23" s="16"/>
      <c r="IJ23" s="16"/>
      <c r="IL23" s="14"/>
      <c r="IM23" s="14"/>
      <c r="IP23" s="15"/>
      <c r="IQ23" s="16"/>
      <c r="IR23" s="16"/>
      <c r="IT23" s="14"/>
      <c r="IU23" s="14"/>
    </row>
    <row r="24" spans="1:255" s="27" customFormat="1" x14ac:dyDescent="0.2">
      <c r="A24" s="177">
        <v>1</v>
      </c>
      <c r="B24" s="178" t="s">
        <v>23</v>
      </c>
      <c r="C24" s="179">
        <v>-5</v>
      </c>
      <c r="D24" s="180">
        <v>1</v>
      </c>
      <c r="E24" s="180">
        <v>0</v>
      </c>
      <c r="F24" s="180">
        <v>1.4</v>
      </c>
      <c r="G24" s="31"/>
      <c r="J24" s="28"/>
      <c r="K24" s="29"/>
      <c r="L24" s="29"/>
      <c r="N24" s="30"/>
      <c r="O24" s="30"/>
      <c r="R24" s="28"/>
      <c r="S24" s="29"/>
      <c r="T24" s="29"/>
      <c r="V24" s="30"/>
      <c r="W24" s="30"/>
      <c r="Z24" s="28"/>
      <c r="AA24" s="29"/>
      <c r="AB24" s="29"/>
      <c r="AD24" s="30"/>
      <c r="AE24" s="30"/>
      <c r="AH24" s="28"/>
      <c r="AI24" s="29"/>
      <c r="AJ24" s="29"/>
      <c r="AL24" s="30"/>
      <c r="AM24" s="30"/>
      <c r="AP24" s="28"/>
      <c r="AQ24" s="29"/>
      <c r="AR24" s="29"/>
      <c r="AT24" s="30"/>
      <c r="AU24" s="30"/>
      <c r="AX24" s="28"/>
      <c r="AY24" s="29"/>
      <c r="AZ24" s="29"/>
      <c r="BB24" s="30"/>
      <c r="BC24" s="30"/>
      <c r="BF24" s="28"/>
      <c r="BG24" s="29"/>
      <c r="BH24" s="29"/>
      <c r="BJ24" s="30"/>
      <c r="BK24" s="30"/>
      <c r="BN24" s="28"/>
      <c r="BO24" s="29"/>
      <c r="BP24" s="29"/>
      <c r="BR24" s="30"/>
      <c r="BS24" s="30"/>
      <c r="BV24" s="28"/>
      <c r="BW24" s="29"/>
      <c r="BX24" s="29"/>
      <c r="BZ24" s="30"/>
      <c r="CA24" s="30"/>
      <c r="CD24" s="28"/>
      <c r="CE24" s="29"/>
      <c r="CF24" s="29"/>
      <c r="CH24" s="30"/>
      <c r="CI24" s="30"/>
      <c r="CL24" s="28"/>
      <c r="CM24" s="29"/>
      <c r="CN24" s="29"/>
      <c r="CP24" s="30"/>
      <c r="CQ24" s="30"/>
      <c r="CT24" s="28"/>
      <c r="CU24" s="29"/>
      <c r="CV24" s="29"/>
      <c r="CX24" s="30"/>
      <c r="CY24" s="30"/>
      <c r="DB24" s="28"/>
      <c r="DC24" s="29"/>
      <c r="DD24" s="29"/>
      <c r="DF24" s="30"/>
      <c r="DG24" s="30"/>
      <c r="DJ24" s="28"/>
      <c r="DK24" s="29"/>
      <c r="DL24" s="29"/>
      <c r="DN24" s="30"/>
      <c r="DO24" s="30"/>
      <c r="DR24" s="28"/>
      <c r="DS24" s="29"/>
      <c r="DT24" s="29"/>
      <c r="DV24" s="30"/>
      <c r="DW24" s="30"/>
      <c r="DZ24" s="28"/>
      <c r="EA24" s="29"/>
      <c r="EB24" s="29"/>
      <c r="ED24" s="30"/>
      <c r="EE24" s="30"/>
      <c r="EH24" s="28"/>
      <c r="EI24" s="29"/>
      <c r="EJ24" s="29"/>
      <c r="EL24" s="30"/>
      <c r="EM24" s="30"/>
      <c r="EP24" s="28"/>
      <c r="EQ24" s="29"/>
      <c r="ER24" s="29"/>
      <c r="ET24" s="30"/>
      <c r="EU24" s="30"/>
      <c r="EX24" s="28"/>
      <c r="EY24" s="29"/>
      <c r="EZ24" s="29"/>
      <c r="FB24" s="30"/>
      <c r="FC24" s="30"/>
      <c r="FF24" s="28"/>
      <c r="FG24" s="29"/>
      <c r="FH24" s="29"/>
      <c r="FJ24" s="30"/>
      <c r="FK24" s="30"/>
      <c r="FN24" s="28"/>
      <c r="FO24" s="29"/>
      <c r="FP24" s="29"/>
      <c r="FR24" s="30"/>
      <c r="FS24" s="30"/>
      <c r="FV24" s="28"/>
      <c r="FW24" s="29"/>
      <c r="FX24" s="29"/>
      <c r="FZ24" s="30"/>
      <c r="GA24" s="30"/>
      <c r="GD24" s="28"/>
      <c r="GE24" s="29"/>
      <c r="GF24" s="29"/>
      <c r="GH24" s="30"/>
      <c r="GI24" s="30"/>
      <c r="GL24" s="28"/>
      <c r="GM24" s="29"/>
      <c r="GN24" s="29"/>
      <c r="GP24" s="30"/>
      <c r="GQ24" s="30"/>
      <c r="GT24" s="28"/>
      <c r="GU24" s="29"/>
      <c r="GV24" s="29"/>
      <c r="GX24" s="30"/>
      <c r="GY24" s="30"/>
      <c r="HB24" s="28"/>
      <c r="HC24" s="29"/>
      <c r="HD24" s="29"/>
      <c r="HF24" s="30"/>
      <c r="HG24" s="30"/>
      <c r="HJ24" s="28"/>
      <c r="HK24" s="29"/>
      <c r="HL24" s="29"/>
      <c r="HN24" s="30"/>
      <c r="HO24" s="30"/>
      <c r="HR24" s="28"/>
      <c r="HS24" s="29"/>
      <c r="HT24" s="29"/>
      <c r="HV24" s="30"/>
      <c r="HW24" s="30"/>
      <c r="HZ24" s="28"/>
      <c r="IA24" s="29"/>
      <c r="IB24" s="29"/>
      <c r="ID24" s="30"/>
      <c r="IE24" s="30"/>
      <c r="IH24" s="28"/>
      <c r="II24" s="29"/>
      <c r="IJ24" s="29"/>
      <c r="IL24" s="30"/>
      <c r="IM24" s="30"/>
      <c r="IP24" s="28"/>
      <c r="IQ24" s="29"/>
      <c r="IR24" s="29"/>
      <c r="IT24" s="30"/>
      <c r="IU24" s="30"/>
    </row>
    <row r="25" spans="1:255" s="27" customFormat="1" x14ac:dyDescent="0.2">
      <c r="A25" s="177"/>
      <c r="B25" s="178"/>
      <c r="C25" s="179"/>
      <c r="D25" s="180"/>
      <c r="E25" s="180"/>
      <c r="F25" s="180"/>
      <c r="G25" s="31"/>
      <c r="J25" s="28"/>
      <c r="K25" s="29"/>
      <c r="L25" s="29"/>
      <c r="N25" s="30"/>
      <c r="O25" s="30"/>
      <c r="R25" s="28"/>
      <c r="S25" s="29"/>
      <c r="T25" s="29"/>
      <c r="V25" s="30"/>
      <c r="W25" s="30"/>
      <c r="Z25" s="28"/>
      <c r="AA25" s="29"/>
      <c r="AB25" s="29"/>
      <c r="AD25" s="30"/>
      <c r="AE25" s="30"/>
      <c r="AH25" s="28"/>
      <c r="AI25" s="29"/>
      <c r="AJ25" s="29"/>
      <c r="AL25" s="30"/>
      <c r="AM25" s="30"/>
      <c r="AP25" s="28"/>
      <c r="AQ25" s="29"/>
      <c r="AR25" s="29"/>
      <c r="AT25" s="30"/>
      <c r="AU25" s="30"/>
      <c r="AX25" s="28"/>
      <c r="AY25" s="29"/>
      <c r="AZ25" s="29"/>
      <c r="BB25" s="30"/>
      <c r="BC25" s="30"/>
      <c r="BF25" s="28"/>
      <c r="BG25" s="29"/>
      <c r="BH25" s="29"/>
      <c r="BJ25" s="30"/>
      <c r="BK25" s="30"/>
      <c r="BN25" s="28"/>
      <c r="BO25" s="29"/>
      <c r="BP25" s="29"/>
      <c r="BR25" s="30"/>
      <c r="BS25" s="30"/>
      <c r="BV25" s="28"/>
      <c r="BW25" s="29"/>
      <c r="BX25" s="29"/>
      <c r="BZ25" s="30"/>
      <c r="CA25" s="30"/>
      <c r="CD25" s="28"/>
      <c r="CE25" s="29"/>
      <c r="CF25" s="29"/>
      <c r="CH25" s="30"/>
      <c r="CI25" s="30"/>
      <c r="CL25" s="28"/>
      <c r="CM25" s="29"/>
      <c r="CN25" s="29"/>
      <c r="CP25" s="30"/>
      <c r="CQ25" s="30"/>
      <c r="CT25" s="28"/>
      <c r="CU25" s="29"/>
      <c r="CV25" s="29"/>
      <c r="CX25" s="30"/>
      <c r="CY25" s="30"/>
      <c r="DB25" s="28"/>
      <c r="DC25" s="29"/>
      <c r="DD25" s="29"/>
      <c r="DF25" s="30"/>
      <c r="DG25" s="30"/>
      <c r="DJ25" s="28"/>
      <c r="DK25" s="29"/>
      <c r="DL25" s="29"/>
      <c r="DN25" s="30"/>
      <c r="DO25" s="30"/>
      <c r="DR25" s="28"/>
      <c r="DS25" s="29"/>
      <c r="DT25" s="29"/>
      <c r="DV25" s="30"/>
      <c r="DW25" s="30"/>
      <c r="DZ25" s="28"/>
      <c r="EA25" s="29"/>
      <c r="EB25" s="29"/>
      <c r="ED25" s="30"/>
      <c r="EE25" s="30"/>
      <c r="EH25" s="28"/>
      <c r="EI25" s="29"/>
      <c r="EJ25" s="29"/>
      <c r="EL25" s="30"/>
      <c r="EM25" s="30"/>
      <c r="EP25" s="28"/>
      <c r="EQ25" s="29"/>
      <c r="ER25" s="29"/>
      <c r="ET25" s="30"/>
      <c r="EU25" s="30"/>
      <c r="EX25" s="28"/>
      <c r="EY25" s="29"/>
      <c r="EZ25" s="29"/>
      <c r="FB25" s="30"/>
      <c r="FC25" s="30"/>
      <c r="FF25" s="28"/>
      <c r="FG25" s="29"/>
      <c r="FH25" s="29"/>
      <c r="FJ25" s="30"/>
      <c r="FK25" s="30"/>
      <c r="FN25" s="28"/>
      <c r="FO25" s="29"/>
      <c r="FP25" s="29"/>
      <c r="FR25" s="30"/>
      <c r="FS25" s="30"/>
      <c r="FV25" s="28"/>
      <c r="FW25" s="29"/>
      <c r="FX25" s="29"/>
      <c r="FZ25" s="30"/>
      <c r="GA25" s="30"/>
      <c r="GD25" s="28"/>
      <c r="GE25" s="29"/>
      <c r="GF25" s="29"/>
      <c r="GH25" s="30"/>
      <c r="GI25" s="30"/>
      <c r="GL25" s="28"/>
      <c r="GM25" s="29"/>
      <c r="GN25" s="29"/>
      <c r="GP25" s="30"/>
      <c r="GQ25" s="30"/>
      <c r="GT25" s="28"/>
      <c r="GU25" s="29"/>
      <c r="GV25" s="29"/>
      <c r="GX25" s="30"/>
      <c r="GY25" s="30"/>
      <c r="HB25" s="28"/>
      <c r="HC25" s="29"/>
      <c r="HD25" s="29"/>
      <c r="HF25" s="30"/>
      <c r="HG25" s="30"/>
      <c r="HJ25" s="28"/>
      <c r="HK25" s="29"/>
      <c r="HL25" s="29"/>
      <c r="HN25" s="30"/>
      <c r="HO25" s="30"/>
      <c r="HR25" s="28"/>
      <c r="HS25" s="29"/>
      <c r="HT25" s="29"/>
      <c r="HV25" s="30"/>
      <c r="HW25" s="30"/>
      <c r="HZ25" s="28"/>
      <c r="IA25" s="29"/>
      <c r="IB25" s="29"/>
      <c r="ID25" s="30"/>
      <c r="IE25" s="30"/>
      <c r="IH25" s="28"/>
      <c r="II25" s="29"/>
      <c r="IJ25" s="29"/>
      <c r="IL25" s="30"/>
      <c r="IM25" s="30"/>
      <c r="IP25" s="28"/>
      <c r="IQ25" s="29"/>
      <c r="IR25" s="29"/>
      <c r="IT25" s="30"/>
      <c r="IU25" s="30"/>
    </row>
    <row r="26" spans="1:255" s="27" customFormat="1" x14ac:dyDescent="0.2">
      <c r="A26" s="39"/>
      <c r="B26" s="40"/>
      <c r="C26" s="41"/>
      <c r="D26" s="37"/>
      <c r="E26" s="37"/>
      <c r="F26" s="37"/>
      <c r="G26" s="31"/>
      <c r="J26" s="28"/>
      <c r="K26" s="29"/>
      <c r="L26" s="29"/>
      <c r="N26" s="30"/>
      <c r="O26" s="30"/>
      <c r="R26" s="28"/>
      <c r="S26" s="29"/>
      <c r="T26" s="29"/>
      <c r="V26" s="30"/>
      <c r="W26" s="30"/>
      <c r="Z26" s="28"/>
      <c r="AA26" s="29"/>
      <c r="AB26" s="29"/>
      <c r="AD26" s="30"/>
      <c r="AE26" s="30"/>
      <c r="AH26" s="28"/>
      <c r="AI26" s="29"/>
      <c r="AJ26" s="29"/>
      <c r="AL26" s="30"/>
      <c r="AM26" s="30"/>
      <c r="AP26" s="28"/>
      <c r="AQ26" s="29"/>
      <c r="AR26" s="29"/>
      <c r="AT26" s="30"/>
      <c r="AU26" s="30"/>
      <c r="AX26" s="28"/>
      <c r="AY26" s="29"/>
      <c r="AZ26" s="29"/>
      <c r="BB26" s="30"/>
      <c r="BC26" s="30"/>
      <c r="BF26" s="28"/>
      <c r="BG26" s="29"/>
      <c r="BH26" s="29"/>
      <c r="BJ26" s="30"/>
      <c r="BK26" s="30"/>
      <c r="BN26" s="28"/>
      <c r="BO26" s="29"/>
      <c r="BP26" s="29"/>
      <c r="BR26" s="30"/>
      <c r="BS26" s="30"/>
      <c r="BV26" s="28"/>
      <c r="BW26" s="29"/>
      <c r="BX26" s="29"/>
      <c r="BZ26" s="30"/>
      <c r="CA26" s="30"/>
      <c r="CD26" s="28"/>
      <c r="CE26" s="29"/>
      <c r="CF26" s="29"/>
      <c r="CH26" s="30"/>
      <c r="CI26" s="30"/>
      <c r="CL26" s="28"/>
      <c r="CM26" s="29"/>
      <c r="CN26" s="29"/>
      <c r="CP26" s="30"/>
      <c r="CQ26" s="30"/>
      <c r="CT26" s="28"/>
      <c r="CU26" s="29"/>
      <c r="CV26" s="29"/>
      <c r="CX26" s="30"/>
      <c r="CY26" s="30"/>
      <c r="DB26" s="28"/>
      <c r="DC26" s="29"/>
      <c r="DD26" s="29"/>
      <c r="DF26" s="30"/>
      <c r="DG26" s="30"/>
      <c r="DJ26" s="28"/>
      <c r="DK26" s="29"/>
      <c r="DL26" s="29"/>
      <c r="DN26" s="30"/>
      <c r="DO26" s="30"/>
      <c r="DR26" s="28"/>
      <c r="DS26" s="29"/>
      <c r="DT26" s="29"/>
      <c r="DV26" s="30"/>
      <c r="DW26" s="30"/>
      <c r="DZ26" s="28"/>
      <c r="EA26" s="29"/>
      <c r="EB26" s="29"/>
      <c r="ED26" s="30"/>
      <c r="EE26" s="30"/>
      <c r="EH26" s="28"/>
      <c r="EI26" s="29"/>
      <c r="EJ26" s="29"/>
      <c r="EL26" s="30"/>
      <c r="EM26" s="30"/>
      <c r="EP26" s="28"/>
      <c r="EQ26" s="29"/>
      <c r="ER26" s="29"/>
      <c r="ET26" s="30"/>
      <c r="EU26" s="30"/>
      <c r="EX26" s="28"/>
      <c r="EY26" s="29"/>
      <c r="EZ26" s="29"/>
      <c r="FB26" s="30"/>
      <c r="FC26" s="30"/>
      <c r="FF26" s="28"/>
      <c r="FG26" s="29"/>
      <c r="FH26" s="29"/>
      <c r="FJ26" s="30"/>
      <c r="FK26" s="30"/>
      <c r="FN26" s="28"/>
      <c r="FO26" s="29"/>
      <c r="FP26" s="29"/>
      <c r="FR26" s="30"/>
      <c r="FS26" s="30"/>
      <c r="FV26" s="28"/>
      <c r="FW26" s="29"/>
      <c r="FX26" s="29"/>
      <c r="FZ26" s="30"/>
      <c r="GA26" s="30"/>
      <c r="GD26" s="28"/>
      <c r="GE26" s="29"/>
      <c r="GF26" s="29"/>
      <c r="GH26" s="30"/>
      <c r="GI26" s="30"/>
      <c r="GL26" s="28"/>
      <c r="GM26" s="29"/>
      <c r="GN26" s="29"/>
      <c r="GP26" s="30"/>
      <c r="GQ26" s="30"/>
      <c r="GT26" s="28"/>
      <c r="GU26" s="29"/>
      <c r="GV26" s="29"/>
      <c r="GX26" s="30"/>
      <c r="GY26" s="30"/>
      <c r="HB26" s="28"/>
      <c r="HC26" s="29"/>
      <c r="HD26" s="29"/>
      <c r="HF26" s="30"/>
      <c r="HG26" s="30"/>
      <c r="HJ26" s="28"/>
      <c r="HK26" s="29"/>
      <c r="HL26" s="29"/>
      <c r="HN26" s="30"/>
      <c r="HO26" s="30"/>
      <c r="HR26" s="28"/>
      <c r="HS26" s="29"/>
      <c r="HT26" s="29"/>
      <c r="HV26" s="30"/>
      <c r="HW26" s="30"/>
      <c r="HZ26" s="28"/>
      <c r="IA26" s="29"/>
      <c r="IB26" s="29"/>
      <c r="ID26" s="30"/>
      <c r="IE26" s="30"/>
      <c r="IH26" s="28"/>
      <c r="II26" s="29"/>
      <c r="IJ26" s="29"/>
      <c r="IL26" s="30"/>
      <c r="IM26" s="30"/>
      <c r="IP26" s="28"/>
      <c r="IQ26" s="29"/>
      <c r="IR26" s="29"/>
      <c r="IT26" s="30"/>
      <c r="IU26" s="30"/>
    </row>
    <row r="27" spans="1:255" s="27" customFormat="1" x14ac:dyDescent="0.2">
      <c r="A27" s="183">
        <v>2</v>
      </c>
      <c r="B27" s="184" t="s">
        <v>24</v>
      </c>
      <c r="C27" s="182">
        <v>-40</v>
      </c>
      <c r="D27" s="181">
        <v>1</v>
      </c>
      <c r="E27" s="181">
        <v>0</v>
      </c>
      <c r="F27" s="181">
        <v>0</v>
      </c>
      <c r="G27" s="31"/>
      <c r="J27" s="28"/>
      <c r="K27" s="29"/>
      <c r="L27" s="29"/>
      <c r="N27" s="30"/>
      <c r="O27" s="30"/>
      <c r="R27" s="28"/>
      <c r="S27" s="29"/>
      <c r="T27" s="29"/>
      <c r="V27" s="30"/>
      <c r="W27" s="30"/>
      <c r="Z27" s="28"/>
      <c r="AA27" s="29"/>
      <c r="AB27" s="29"/>
      <c r="AD27" s="30"/>
      <c r="AE27" s="30"/>
      <c r="AH27" s="28"/>
      <c r="AI27" s="29"/>
      <c r="AJ27" s="29"/>
      <c r="AL27" s="30"/>
      <c r="AM27" s="30"/>
      <c r="AP27" s="28"/>
      <c r="AQ27" s="29"/>
      <c r="AR27" s="29"/>
      <c r="AT27" s="30"/>
      <c r="AU27" s="30"/>
      <c r="AX27" s="28"/>
      <c r="AY27" s="29"/>
      <c r="AZ27" s="29"/>
      <c r="BB27" s="30"/>
      <c r="BC27" s="30"/>
      <c r="BF27" s="28"/>
      <c r="BG27" s="29"/>
      <c r="BH27" s="29"/>
      <c r="BJ27" s="30"/>
      <c r="BK27" s="30"/>
      <c r="BN27" s="28"/>
      <c r="BO27" s="29"/>
      <c r="BP27" s="29"/>
      <c r="BR27" s="30"/>
      <c r="BS27" s="30"/>
      <c r="BV27" s="28"/>
      <c r="BW27" s="29"/>
      <c r="BX27" s="29"/>
      <c r="BZ27" s="30"/>
      <c r="CA27" s="30"/>
      <c r="CD27" s="28"/>
      <c r="CE27" s="29"/>
      <c r="CF27" s="29"/>
      <c r="CH27" s="30"/>
      <c r="CI27" s="30"/>
      <c r="CL27" s="28"/>
      <c r="CM27" s="29"/>
      <c r="CN27" s="29"/>
      <c r="CP27" s="30"/>
      <c r="CQ27" s="30"/>
      <c r="CT27" s="28"/>
      <c r="CU27" s="29"/>
      <c r="CV27" s="29"/>
      <c r="CX27" s="30"/>
      <c r="CY27" s="30"/>
      <c r="DB27" s="28"/>
      <c r="DC27" s="29"/>
      <c r="DD27" s="29"/>
      <c r="DF27" s="30"/>
      <c r="DG27" s="30"/>
      <c r="DJ27" s="28"/>
      <c r="DK27" s="29"/>
      <c r="DL27" s="29"/>
      <c r="DN27" s="30"/>
      <c r="DO27" s="30"/>
      <c r="DR27" s="28"/>
      <c r="DS27" s="29"/>
      <c r="DT27" s="29"/>
      <c r="DV27" s="30"/>
      <c r="DW27" s="30"/>
      <c r="DZ27" s="28"/>
      <c r="EA27" s="29"/>
      <c r="EB27" s="29"/>
      <c r="ED27" s="30"/>
      <c r="EE27" s="30"/>
      <c r="EH27" s="28"/>
      <c r="EI27" s="29"/>
      <c r="EJ27" s="29"/>
      <c r="EL27" s="30"/>
      <c r="EM27" s="30"/>
      <c r="EP27" s="28"/>
      <c r="EQ27" s="29"/>
      <c r="ER27" s="29"/>
      <c r="ET27" s="30"/>
      <c r="EU27" s="30"/>
      <c r="EX27" s="28"/>
      <c r="EY27" s="29"/>
      <c r="EZ27" s="29"/>
      <c r="FB27" s="30"/>
      <c r="FC27" s="30"/>
      <c r="FF27" s="28"/>
      <c r="FG27" s="29"/>
      <c r="FH27" s="29"/>
      <c r="FJ27" s="30"/>
      <c r="FK27" s="30"/>
      <c r="FN27" s="28"/>
      <c r="FO27" s="29"/>
      <c r="FP27" s="29"/>
      <c r="FR27" s="30"/>
      <c r="FS27" s="30"/>
      <c r="FV27" s="28"/>
      <c r="FW27" s="29"/>
      <c r="FX27" s="29"/>
      <c r="FZ27" s="30"/>
      <c r="GA27" s="30"/>
      <c r="GD27" s="28"/>
      <c r="GE27" s="29"/>
      <c r="GF27" s="29"/>
      <c r="GH27" s="30"/>
      <c r="GI27" s="30"/>
      <c r="GL27" s="28"/>
      <c r="GM27" s="29"/>
      <c r="GN27" s="29"/>
      <c r="GP27" s="30"/>
      <c r="GQ27" s="30"/>
      <c r="GT27" s="28"/>
      <c r="GU27" s="29"/>
      <c r="GV27" s="29"/>
      <c r="GX27" s="30"/>
      <c r="GY27" s="30"/>
      <c r="HB27" s="28"/>
      <c r="HC27" s="29"/>
      <c r="HD27" s="29"/>
      <c r="HF27" s="30"/>
      <c r="HG27" s="30"/>
      <c r="HJ27" s="28"/>
      <c r="HK27" s="29"/>
      <c r="HL27" s="29"/>
      <c r="HN27" s="30"/>
      <c r="HO27" s="30"/>
      <c r="HR27" s="28"/>
      <c r="HS27" s="29"/>
      <c r="HT27" s="29"/>
      <c r="HV27" s="30"/>
      <c r="HW27" s="30"/>
      <c r="HZ27" s="28"/>
      <c r="IA27" s="29"/>
      <c r="IB27" s="29"/>
      <c r="ID27" s="30"/>
      <c r="IE27" s="30"/>
      <c r="IH27" s="28"/>
      <c r="II27" s="29"/>
      <c r="IJ27" s="29"/>
      <c r="IL27" s="30"/>
      <c r="IM27" s="30"/>
      <c r="IP27" s="28"/>
      <c r="IQ27" s="29"/>
      <c r="IR27" s="29"/>
      <c r="IT27" s="30"/>
      <c r="IU27" s="30"/>
    </row>
    <row r="28" spans="1:255" s="27" customFormat="1" x14ac:dyDescent="0.2">
      <c r="A28" s="183"/>
      <c r="B28" s="184"/>
      <c r="C28" s="182"/>
      <c r="D28" s="181"/>
      <c r="E28" s="181"/>
      <c r="F28" s="181"/>
      <c r="G28" s="31"/>
      <c r="J28" s="28"/>
      <c r="K28" s="29"/>
      <c r="L28" s="29"/>
      <c r="N28" s="30"/>
      <c r="O28" s="30"/>
      <c r="R28" s="28"/>
      <c r="S28" s="29"/>
      <c r="T28" s="29"/>
      <c r="V28" s="30"/>
      <c r="W28" s="30"/>
      <c r="Z28" s="28"/>
      <c r="AA28" s="29"/>
      <c r="AB28" s="29"/>
      <c r="AD28" s="30"/>
      <c r="AE28" s="30"/>
      <c r="AH28" s="28"/>
      <c r="AI28" s="29"/>
      <c r="AJ28" s="29"/>
      <c r="AL28" s="30"/>
      <c r="AM28" s="30"/>
      <c r="AP28" s="28"/>
      <c r="AQ28" s="29"/>
      <c r="AR28" s="29"/>
      <c r="AT28" s="30"/>
      <c r="AU28" s="30"/>
      <c r="AX28" s="28"/>
      <c r="AY28" s="29"/>
      <c r="AZ28" s="29"/>
      <c r="BB28" s="30"/>
      <c r="BC28" s="30"/>
      <c r="BF28" s="28"/>
      <c r="BG28" s="29"/>
      <c r="BH28" s="29"/>
      <c r="BJ28" s="30"/>
      <c r="BK28" s="30"/>
      <c r="BN28" s="28"/>
      <c r="BO28" s="29"/>
      <c r="BP28" s="29"/>
      <c r="BR28" s="30"/>
      <c r="BS28" s="30"/>
      <c r="BV28" s="28"/>
      <c r="BW28" s="29"/>
      <c r="BX28" s="29"/>
      <c r="BZ28" s="30"/>
      <c r="CA28" s="30"/>
      <c r="CD28" s="28"/>
      <c r="CE28" s="29"/>
      <c r="CF28" s="29"/>
      <c r="CH28" s="30"/>
      <c r="CI28" s="30"/>
      <c r="CL28" s="28"/>
      <c r="CM28" s="29"/>
      <c r="CN28" s="29"/>
      <c r="CP28" s="30"/>
      <c r="CQ28" s="30"/>
      <c r="CT28" s="28"/>
      <c r="CU28" s="29"/>
      <c r="CV28" s="29"/>
      <c r="CX28" s="30"/>
      <c r="CY28" s="30"/>
      <c r="DB28" s="28"/>
      <c r="DC28" s="29"/>
      <c r="DD28" s="29"/>
      <c r="DF28" s="30"/>
      <c r="DG28" s="30"/>
      <c r="DJ28" s="28"/>
      <c r="DK28" s="29"/>
      <c r="DL28" s="29"/>
      <c r="DN28" s="30"/>
      <c r="DO28" s="30"/>
      <c r="DR28" s="28"/>
      <c r="DS28" s="29"/>
      <c r="DT28" s="29"/>
      <c r="DV28" s="30"/>
      <c r="DW28" s="30"/>
      <c r="DZ28" s="28"/>
      <c r="EA28" s="29"/>
      <c r="EB28" s="29"/>
      <c r="ED28" s="30"/>
      <c r="EE28" s="30"/>
      <c r="EH28" s="28"/>
      <c r="EI28" s="29"/>
      <c r="EJ28" s="29"/>
      <c r="EL28" s="30"/>
      <c r="EM28" s="30"/>
      <c r="EP28" s="28"/>
      <c r="EQ28" s="29"/>
      <c r="ER28" s="29"/>
      <c r="ET28" s="30"/>
      <c r="EU28" s="30"/>
      <c r="EX28" s="28"/>
      <c r="EY28" s="29"/>
      <c r="EZ28" s="29"/>
      <c r="FB28" s="30"/>
      <c r="FC28" s="30"/>
      <c r="FF28" s="28"/>
      <c r="FG28" s="29"/>
      <c r="FH28" s="29"/>
      <c r="FJ28" s="30"/>
      <c r="FK28" s="30"/>
      <c r="FN28" s="28"/>
      <c r="FO28" s="29"/>
      <c r="FP28" s="29"/>
      <c r="FR28" s="30"/>
      <c r="FS28" s="30"/>
      <c r="FV28" s="28"/>
      <c r="FW28" s="29"/>
      <c r="FX28" s="29"/>
      <c r="FZ28" s="30"/>
      <c r="GA28" s="30"/>
      <c r="GD28" s="28"/>
      <c r="GE28" s="29"/>
      <c r="GF28" s="29"/>
      <c r="GH28" s="30"/>
      <c r="GI28" s="30"/>
      <c r="GL28" s="28"/>
      <c r="GM28" s="29"/>
      <c r="GN28" s="29"/>
      <c r="GP28" s="30"/>
      <c r="GQ28" s="30"/>
      <c r="GT28" s="28"/>
      <c r="GU28" s="29"/>
      <c r="GV28" s="29"/>
      <c r="GX28" s="30"/>
      <c r="GY28" s="30"/>
      <c r="HB28" s="28"/>
      <c r="HC28" s="29"/>
      <c r="HD28" s="29"/>
      <c r="HF28" s="30"/>
      <c r="HG28" s="30"/>
      <c r="HJ28" s="28"/>
      <c r="HK28" s="29"/>
      <c r="HL28" s="29"/>
      <c r="HN28" s="30"/>
      <c r="HO28" s="30"/>
      <c r="HR28" s="28"/>
      <c r="HS28" s="29"/>
      <c r="HT28" s="29"/>
      <c r="HV28" s="30"/>
      <c r="HW28" s="30"/>
      <c r="HZ28" s="28"/>
      <c r="IA28" s="29"/>
      <c r="IB28" s="29"/>
      <c r="ID28" s="30"/>
      <c r="IE28" s="30"/>
      <c r="IH28" s="28"/>
      <c r="II28" s="29"/>
      <c r="IJ28" s="29"/>
      <c r="IL28" s="30"/>
      <c r="IM28" s="30"/>
      <c r="IP28" s="28"/>
      <c r="IQ28" s="29"/>
      <c r="IR28" s="29"/>
      <c r="IT28" s="30"/>
      <c r="IU28" s="30"/>
    </row>
    <row r="29" spans="1:255" s="27" customFormat="1" x14ac:dyDescent="0.2">
      <c r="A29" s="36"/>
      <c r="B29" s="35"/>
      <c r="C29" s="38"/>
      <c r="D29" s="31"/>
      <c r="E29" s="31"/>
      <c r="F29" s="31"/>
      <c r="G29" s="31"/>
      <c r="J29" s="28"/>
      <c r="K29" s="29"/>
      <c r="L29" s="29"/>
      <c r="N29" s="30"/>
      <c r="O29" s="30"/>
      <c r="R29" s="28"/>
      <c r="S29" s="29"/>
      <c r="T29" s="29"/>
      <c r="V29" s="30"/>
      <c r="W29" s="30"/>
      <c r="Z29" s="28"/>
      <c r="AA29" s="29"/>
      <c r="AB29" s="29"/>
      <c r="AD29" s="30"/>
      <c r="AE29" s="30"/>
      <c r="AH29" s="28"/>
      <c r="AI29" s="29"/>
      <c r="AJ29" s="29"/>
      <c r="AL29" s="30"/>
      <c r="AM29" s="30"/>
      <c r="AP29" s="28"/>
      <c r="AQ29" s="29"/>
      <c r="AR29" s="29"/>
      <c r="AT29" s="30"/>
      <c r="AU29" s="30"/>
      <c r="AX29" s="28"/>
      <c r="AY29" s="29"/>
      <c r="AZ29" s="29"/>
      <c r="BB29" s="30"/>
      <c r="BC29" s="30"/>
      <c r="BF29" s="28"/>
      <c r="BG29" s="29"/>
      <c r="BH29" s="29"/>
      <c r="BJ29" s="30"/>
      <c r="BK29" s="30"/>
      <c r="BN29" s="28"/>
      <c r="BO29" s="29"/>
      <c r="BP29" s="29"/>
      <c r="BR29" s="30"/>
      <c r="BS29" s="30"/>
      <c r="BV29" s="28"/>
      <c r="BW29" s="29"/>
      <c r="BX29" s="29"/>
      <c r="BZ29" s="30"/>
      <c r="CA29" s="30"/>
      <c r="CD29" s="28"/>
      <c r="CE29" s="29"/>
      <c r="CF29" s="29"/>
      <c r="CH29" s="30"/>
      <c r="CI29" s="30"/>
      <c r="CL29" s="28"/>
      <c r="CM29" s="29"/>
      <c r="CN29" s="29"/>
      <c r="CP29" s="30"/>
      <c r="CQ29" s="30"/>
      <c r="CT29" s="28"/>
      <c r="CU29" s="29"/>
      <c r="CV29" s="29"/>
      <c r="CX29" s="30"/>
      <c r="CY29" s="30"/>
      <c r="DB29" s="28"/>
      <c r="DC29" s="29"/>
      <c r="DD29" s="29"/>
      <c r="DF29" s="30"/>
      <c r="DG29" s="30"/>
      <c r="DJ29" s="28"/>
      <c r="DK29" s="29"/>
      <c r="DL29" s="29"/>
      <c r="DN29" s="30"/>
      <c r="DO29" s="30"/>
      <c r="DR29" s="28"/>
      <c r="DS29" s="29"/>
      <c r="DT29" s="29"/>
      <c r="DV29" s="30"/>
      <c r="DW29" s="30"/>
      <c r="DZ29" s="28"/>
      <c r="EA29" s="29"/>
      <c r="EB29" s="29"/>
      <c r="ED29" s="30"/>
      <c r="EE29" s="30"/>
      <c r="EH29" s="28"/>
      <c r="EI29" s="29"/>
      <c r="EJ29" s="29"/>
      <c r="EL29" s="30"/>
      <c r="EM29" s="30"/>
      <c r="EP29" s="28"/>
      <c r="EQ29" s="29"/>
      <c r="ER29" s="29"/>
      <c r="ET29" s="30"/>
      <c r="EU29" s="30"/>
      <c r="EX29" s="28"/>
      <c r="EY29" s="29"/>
      <c r="EZ29" s="29"/>
      <c r="FB29" s="30"/>
      <c r="FC29" s="30"/>
      <c r="FF29" s="28"/>
      <c r="FG29" s="29"/>
      <c r="FH29" s="29"/>
      <c r="FJ29" s="30"/>
      <c r="FK29" s="30"/>
      <c r="FN29" s="28"/>
      <c r="FO29" s="29"/>
      <c r="FP29" s="29"/>
      <c r="FR29" s="30"/>
      <c r="FS29" s="30"/>
      <c r="FV29" s="28"/>
      <c r="FW29" s="29"/>
      <c r="FX29" s="29"/>
      <c r="FZ29" s="30"/>
      <c r="GA29" s="30"/>
      <c r="GD29" s="28"/>
      <c r="GE29" s="29"/>
      <c r="GF29" s="29"/>
      <c r="GH29" s="30"/>
      <c r="GI29" s="30"/>
      <c r="GL29" s="28"/>
      <c r="GM29" s="29"/>
      <c r="GN29" s="29"/>
      <c r="GP29" s="30"/>
      <c r="GQ29" s="30"/>
      <c r="GT29" s="28"/>
      <c r="GU29" s="29"/>
      <c r="GV29" s="29"/>
      <c r="GX29" s="30"/>
      <c r="GY29" s="30"/>
      <c r="HB29" s="28"/>
      <c r="HC29" s="29"/>
      <c r="HD29" s="29"/>
      <c r="HF29" s="30"/>
      <c r="HG29" s="30"/>
      <c r="HJ29" s="28"/>
      <c r="HK29" s="29"/>
      <c r="HL29" s="29"/>
      <c r="HN29" s="30"/>
      <c r="HO29" s="30"/>
      <c r="HR29" s="28"/>
      <c r="HS29" s="29"/>
      <c r="HT29" s="29"/>
      <c r="HV29" s="30"/>
      <c r="HW29" s="30"/>
      <c r="HZ29" s="28"/>
      <c r="IA29" s="29"/>
      <c r="IB29" s="29"/>
      <c r="ID29" s="30"/>
      <c r="IE29" s="30"/>
      <c r="IH29" s="28"/>
      <c r="II29" s="29"/>
      <c r="IJ29" s="29"/>
      <c r="IL29" s="30"/>
      <c r="IM29" s="30"/>
      <c r="IP29" s="28"/>
      <c r="IQ29" s="29"/>
      <c r="IR29" s="29"/>
      <c r="IT29" s="30"/>
      <c r="IU29" s="30"/>
    </row>
    <row r="30" spans="1:255" ht="11.25" customHeight="1" x14ac:dyDescent="0.2">
      <c r="A30" s="177">
        <v>3</v>
      </c>
      <c r="B30" s="178" t="s">
        <v>25</v>
      </c>
      <c r="C30" s="179">
        <v>-15</v>
      </c>
      <c r="D30" s="180">
        <v>1</v>
      </c>
      <c r="E30" s="180">
        <v>0</v>
      </c>
      <c r="F30" s="180">
        <v>0.56000000000000005</v>
      </c>
      <c r="G30" s="31"/>
      <c r="H30" s="27"/>
      <c r="I30" s="27"/>
      <c r="J30" s="28"/>
      <c r="K30" s="29"/>
      <c r="L30" s="6"/>
      <c r="N30" s="3"/>
      <c r="O30" s="3"/>
      <c r="R30" s="7"/>
      <c r="S30" s="6"/>
      <c r="T30" s="6"/>
      <c r="V30" s="3"/>
      <c r="W30" s="3"/>
      <c r="Z30" s="7"/>
      <c r="AA30" s="6"/>
      <c r="AB30" s="6"/>
      <c r="AD30" s="3"/>
      <c r="AE30" s="3"/>
      <c r="AH30" s="7"/>
      <c r="AI30" s="6"/>
      <c r="AJ30" s="6"/>
      <c r="AL30" s="3"/>
      <c r="AM30" s="3"/>
      <c r="AP30" s="7"/>
      <c r="AQ30" s="6"/>
      <c r="AR30" s="6"/>
      <c r="AT30" s="3"/>
      <c r="AU30" s="3"/>
      <c r="AX30" s="7"/>
      <c r="AY30" s="6"/>
      <c r="AZ30" s="6"/>
      <c r="BB30" s="3"/>
      <c r="BC30" s="3"/>
      <c r="BF30" s="7"/>
      <c r="BG30" s="6"/>
      <c r="BH30" s="6"/>
      <c r="BJ30" s="3"/>
      <c r="BK30" s="3"/>
      <c r="BN30" s="7"/>
      <c r="BO30" s="6"/>
      <c r="BP30" s="6"/>
      <c r="BR30" s="3"/>
      <c r="BS30" s="3"/>
      <c r="BV30" s="7"/>
      <c r="BW30" s="6"/>
      <c r="BX30" s="6"/>
      <c r="BZ30" s="3"/>
      <c r="CA30" s="3"/>
      <c r="CD30" s="7"/>
      <c r="CE30" s="6"/>
      <c r="CF30" s="6"/>
      <c r="CH30" s="3"/>
      <c r="CI30" s="3"/>
      <c r="CL30" s="7"/>
      <c r="CM30" s="6"/>
      <c r="CN30" s="6"/>
      <c r="CP30" s="3"/>
      <c r="CQ30" s="3"/>
      <c r="CT30" s="7"/>
      <c r="CU30" s="6"/>
      <c r="CV30" s="6"/>
      <c r="CX30" s="3"/>
      <c r="CY30" s="3"/>
      <c r="DB30" s="7"/>
      <c r="DC30" s="6"/>
      <c r="DD30" s="6"/>
      <c r="DF30" s="3"/>
      <c r="DG30" s="3"/>
      <c r="DJ30" s="7"/>
      <c r="DK30" s="6"/>
      <c r="DL30" s="6"/>
      <c r="DN30" s="3"/>
      <c r="DO30" s="3"/>
      <c r="DR30" s="7"/>
      <c r="DS30" s="6"/>
      <c r="DT30" s="6"/>
      <c r="DV30" s="3"/>
      <c r="DW30" s="3"/>
      <c r="DZ30" s="7"/>
      <c r="EA30" s="6"/>
      <c r="EB30" s="6"/>
      <c r="ED30" s="3"/>
      <c r="EE30" s="3"/>
      <c r="EH30" s="7"/>
      <c r="EI30" s="6"/>
      <c r="EJ30" s="6"/>
      <c r="EL30" s="3"/>
      <c r="EM30" s="3"/>
      <c r="EP30" s="7"/>
      <c r="EQ30" s="6"/>
      <c r="ER30" s="6"/>
      <c r="ET30" s="3"/>
      <c r="EU30" s="3"/>
      <c r="EX30" s="7"/>
      <c r="EY30" s="6"/>
      <c r="EZ30" s="6"/>
      <c r="FB30" s="3"/>
      <c r="FC30" s="3"/>
      <c r="FF30" s="7"/>
      <c r="FG30" s="6"/>
      <c r="FH30" s="6"/>
      <c r="FJ30" s="3"/>
      <c r="FK30" s="3"/>
      <c r="FN30" s="7"/>
      <c r="FO30" s="6"/>
      <c r="FP30" s="6"/>
      <c r="FR30" s="3"/>
      <c r="FS30" s="3"/>
      <c r="FV30" s="7"/>
      <c r="FW30" s="6"/>
      <c r="FX30" s="6"/>
      <c r="FZ30" s="3"/>
      <c r="GA30" s="3"/>
      <c r="GD30" s="7"/>
      <c r="GE30" s="6"/>
      <c r="GF30" s="6"/>
      <c r="GH30" s="3"/>
      <c r="GI30" s="3"/>
      <c r="GL30" s="7"/>
      <c r="GM30" s="6"/>
      <c r="GN30" s="6"/>
      <c r="GP30" s="3"/>
      <c r="GQ30" s="3"/>
      <c r="GT30" s="7"/>
      <c r="GU30" s="6"/>
      <c r="GV30" s="6"/>
      <c r="GX30" s="3"/>
      <c r="GY30" s="3"/>
      <c r="HB30" s="7"/>
      <c r="HC30" s="6"/>
      <c r="HD30" s="6"/>
      <c r="HF30" s="3"/>
      <c r="HG30" s="3"/>
      <c r="HJ30" s="7"/>
      <c r="HK30" s="6"/>
      <c r="HL30" s="6"/>
      <c r="HN30" s="3"/>
      <c r="HO30" s="3"/>
      <c r="HR30" s="7"/>
      <c r="HS30" s="6"/>
      <c r="HT30" s="6"/>
      <c r="HV30" s="3"/>
      <c r="HW30" s="3"/>
      <c r="HZ30" s="7"/>
      <c r="IA30" s="6"/>
      <c r="IB30" s="6"/>
      <c r="ID30" s="3"/>
      <c r="IE30" s="3"/>
      <c r="IH30" s="7"/>
      <c r="II30" s="6"/>
      <c r="IJ30" s="6"/>
      <c r="IL30" s="3"/>
      <c r="IM30" s="3"/>
      <c r="IP30" s="7"/>
      <c r="IQ30" s="6"/>
      <c r="IR30" s="6"/>
      <c r="IT30" s="3"/>
      <c r="IU30" s="3"/>
    </row>
    <row r="31" spans="1:255" x14ac:dyDescent="0.2">
      <c r="A31" s="177"/>
      <c r="B31" s="178"/>
      <c r="C31" s="179"/>
      <c r="D31" s="180"/>
      <c r="E31" s="180"/>
      <c r="F31" s="180"/>
      <c r="G31" s="31"/>
      <c r="H31" s="27"/>
      <c r="I31" s="27"/>
      <c r="J31" s="28"/>
      <c r="K31" s="29"/>
      <c r="L31" s="6"/>
      <c r="N31" s="3"/>
      <c r="O31" s="3"/>
      <c r="R31" s="7"/>
      <c r="S31" s="6"/>
      <c r="T31" s="6"/>
      <c r="V31" s="3"/>
      <c r="W31" s="3"/>
      <c r="Z31" s="7"/>
      <c r="AA31" s="6"/>
      <c r="AB31" s="6"/>
      <c r="AD31" s="3"/>
      <c r="AE31" s="3"/>
      <c r="AH31" s="7"/>
      <c r="AI31" s="6"/>
      <c r="AJ31" s="6"/>
      <c r="AL31" s="3"/>
      <c r="AM31" s="3"/>
      <c r="AP31" s="7"/>
      <c r="AQ31" s="6"/>
      <c r="AR31" s="6"/>
      <c r="AT31" s="3"/>
      <c r="AU31" s="3"/>
      <c r="AX31" s="7"/>
      <c r="AY31" s="6"/>
      <c r="AZ31" s="6"/>
      <c r="BB31" s="3"/>
      <c r="BC31" s="3"/>
      <c r="BF31" s="7"/>
      <c r="BG31" s="6"/>
      <c r="BH31" s="6"/>
      <c r="BJ31" s="3"/>
      <c r="BK31" s="3"/>
      <c r="BN31" s="7"/>
      <c r="BO31" s="6"/>
      <c r="BP31" s="6"/>
      <c r="BR31" s="3"/>
      <c r="BS31" s="3"/>
      <c r="BV31" s="7"/>
      <c r="BW31" s="6"/>
      <c r="BX31" s="6"/>
      <c r="BZ31" s="3"/>
      <c r="CA31" s="3"/>
      <c r="CD31" s="7"/>
      <c r="CE31" s="6"/>
      <c r="CF31" s="6"/>
      <c r="CH31" s="3"/>
      <c r="CI31" s="3"/>
      <c r="CL31" s="7"/>
      <c r="CM31" s="6"/>
      <c r="CN31" s="6"/>
      <c r="CP31" s="3"/>
      <c r="CQ31" s="3"/>
      <c r="CT31" s="7"/>
      <c r="CU31" s="6"/>
      <c r="CV31" s="6"/>
      <c r="CX31" s="3"/>
      <c r="CY31" s="3"/>
      <c r="DB31" s="7"/>
      <c r="DC31" s="6"/>
      <c r="DD31" s="6"/>
      <c r="DF31" s="3"/>
      <c r="DG31" s="3"/>
      <c r="DJ31" s="7"/>
      <c r="DK31" s="6"/>
      <c r="DL31" s="6"/>
      <c r="DN31" s="3"/>
      <c r="DO31" s="3"/>
      <c r="DR31" s="7"/>
      <c r="DS31" s="6"/>
      <c r="DT31" s="6"/>
      <c r="DV31" s="3"/>
      <c r="DW31" s="3"/>
      <c r="DZ31" s="7"/>
      <c r="EA31" s="6"/>
      <c r="EB31" s="6"/>
      <c r="ED31" s="3"/>
      <c r="EE31" s="3"/>
      <c r="EH31" s="7"/>
      <c r="EI31" s="6"/>
      <c r="EJ31" s="6"/>
      <c r="EL31" s="3"/>
      <c r="EM31" s="3"/>
      <c r="EP31" s="7"/>
      <c r="EQ31" s="6"/>
      <c r="ER31" s="6"/>
      <c r="ET31" s="3"/>
      <c r="EU31" s="3"/>
      <c r="EX31" s="7"/>
      <c r="EY31" s="6"/>
      <c r="EZ31" s="6"/>
      <c r="FB31" s="3"/>
      <c r="FC31" s="3"/>
      <c r="FF31" s="7"/>
      <c r="FG31" s="6"/>
      <c r="FH31" s="6"/>
      <c r="FJ31" s="3"/>
      <c r="FK31" s="3"/>
      <c r="FN31" s="7"/>
      <c r="FO31" s="6"/>
      <c r="FP31" s="6"/>
      <c r="FR31" s="3"/>
      <c r="FS31" s="3"/>
      <c r="FV31" s="7"/>
      <c r="FW31" s="6"/>
      <c r="FX31" s="6"/>
      <c r="FZ31" s="3"/>
      <c r="GA31" s="3"/>
      <c r="GD31" s="7"/>
      <c r="GE31" s="6"/>
      <c r="GF31" s="6"/>
      <c r="GH31" s="3"/>
      <c r="GI31" s="3"/>
      <c r="GL31" s="7"/>
      <c r="GM31" s="6"/>
      <c r="GN31" s="6"/>
      <c r="GP31" s="3"/>
      <c r="GQ31" s="3"/>
      <c r="GT31" s="7"/>
      <c r="GU31" s="6"/>
      <c r="GV31" s="6"/>
      <c r="GX31" s="3"/>
      <c r="GY31" s="3"/>
      <c r="HB31" s="7"/>
      <c r="HC31" s="6"/>
      <c r="HD31" s="6"/>
      <c r="HF31" s="3"/>
      <c r="HG31" s="3"/>
      <c r="HJ31" s="7"/>
      <c r="HK31" s="6"/>
      <c r="HL31" s="6"/>
      <c r="HN31" s="3"/>
      <c r="HO31" s="3"/>
      <c r="HR31" s="7"/>
      <c r="HS31" s="6"/>
      <c r="HT31" s="6"/>
      <c r="HV31" s="3"/>
      <c r="HW31" s="3"/>
      <c r="HZ31" s="7"/>
      <c r="IA31" s="6"/>
      <c r="IB31" s="6"/>
      <c r="ID31" s="3"/>
      <c r="IE31" s="3"/>
      <c r="IH31" s="7"/>
      <c r="II31" s="6"/>
      <c r="IJ31" s="6"/>
      <c r="IL31" s="3"/>
      <c r="IM31" s="3"/>
      <c r="IP31" s="7"/>
      <c r="IQ31" s="6"/>
      <c r="IR31" s="6"/>
      <c r="IT31" s="3"/>
      <c r="IU31" s="3"/>
    </row>
    <row r="32" spans="1:255" x14ac:dyDescent="0.2">
      <c r="A32" s="39"/>
      <c r="B32" s="40"/>
      <c r="C32" s="41"/>
      <c r="D32" s="37"/>
      <c r="E32" s="37"/>
      <c r="F32" s="37"/>
      <c r="G32" s="31"/>
      <c r="H32" s="27"/>
      <c r="I32" s="27"/>
      <c r="J32" s="28"/>
      <c r="K32" s="29"/>
      <c r="L32" s="6"/>
      <c r="N32" s="3"/>
      <c r="O32" s="3"/>
      <c r="R32" s="7"/>
      <c r="S32" s="6"/>
      <c r="T32" s="6"/>
      <c r="V32" s="3"/>
      <c r="W32" s="3"/>
      <c r="Z32" s="7"/>
      <c r="AA32" s="6"/>
      <c r="AB32" s="6"/>
      <c r="AD32" s="3"/>
      <c r="AE32" s="3"/>
      <c r="AH32" s="7"/>
      <c r="AI32" s="6"/>
      <c r="AJ32" s="6"/>
      <c r="AL32" s="3"/>
      <c r="AM32" s="3"/>
      <c r="AP32" s="7"/>
      <c r="AQ32" s="6"/>
      <c r="AR32" s="6"/>
      <c r="AT32" s="3"/>
      <c r="AU32" s="3"/>
      <c r="AX32" s="7"/>
      <c r="AY32" s="6"/>
      <c r="AZ32" s="6"/>
      <c r="BB32" s="3"/>
      <c r="BC32" s="3"/>
      <c r="BF32" s="7"/>
      <c r="BG32" s="6"/>
      <c r="BH32" s="6"/>
      <c r="BJ32" s="3"/>
      <c r="BK32" s="3"/>
      <c r="BN32" s="7"/>
      <c r="BO32" s="6"/>
      <c r="BP32" s="6"/>
      <c r="BR32" s="3"/>
      <c r="BS32" s="3"/>
      <c r="BV32" s="7"/>
      <c r="BW32" s="6"/>
      <c r="BX32" s="6"/>
      <c r="BZ32" s="3"/>
      <c r="CA32" s="3"/>
      <c r="CD32" s="7"/>
      <c r="CE32" s="6"/>
      <c r="CF32" s="6"/>
      <c r="CH32" s="3"/>
      <c r="CI32" s="3"/>
      <c r="CL32" s="7"/>
      <c r="CM32" s="6"/>
      <c r="CN32" s="6"/>
      <c r="CP32" s="3"/>
      <c r="CQ32" s="3"/>
      <c r="CT32" s="7"/>
      <c r="CU32" s="6"/>
      <c r="CV32" s="6"/>
      <c r="CX32" s="3"/>
      <c r="CY32" s="3"/>
      <c r="DB32" s="7"/>
      <c r="DC32" s="6"/>
      <c r="DD32" s="6"/>
      <c r="DF32" s="3"/>
      <c r="DG32" s="3"/>
      <c r="DJ32" s="7"/>
      <c r="DK32" s="6"/>
      <c r="DL32" s="6"/>
      <c r="DN32" s="3"/>
      <c r="DO32" s="3"/>
      <c r="DR32" s="7"/>
      <c r="DS32" s="6"/>
      <c r="DT32" s="6"/>
      <c r="DV32" s="3"/>
      <c r="DW32" s="3"/>
      <c r="DZ32" s="7"/>
      <c r="EA32" s="6"/>
      <c r="EB32" s="6"/>
      <c r="ED32" s="3"/>
      <c r="EE32" s="3"/>
      <c r="EH32" s="7"/>
      <c r="EI32" s="6"/>
      <c r="EJ32" s="6"/>
      <c r="EL32" s="3"/>
      <c r="EM32" s="3"/>
      <c r="EP32" s="7"/>
      <c r="EQ32" s="6"/>
      <c r="ER32" s="6"/>
      <c r="ET32" s="3"/>
      <c r="EU32" s="3"/>
      <c r="EX32" s="7"/>
      <c r="EY32" s="6"/>
      <c r="EZ32" s="6"/>
      <c r="FB32" s="3"/>
      <c r="FC32" s="3"/>
      <c r="FF32" s="7"/>
      <c r="FG32" s="6"/>
      <c r="FH32" s="6"/>
      <c r="FJ32" s="3"/>
      <c r="FK32" s="3"/>
      <c r="FN32" s="7"/>
      <c r="FO32" s="6"/>
      <c r="FP32" s="6"/>
      <c r="FR32" s="3"/>
      <c r="FS32" s="3"/>
      <c r="FV32" s="7"/>
      <c r="FW32" s="6"/>
      <c r="FX32" s="6"/>
      <c r="FZ32" s="3"/>
      <c r="GA32" s="3"/>
      <c r="GD32" s="7"/>
      <c r="GE32" s="6"/>
      <c r="GF32" s="6"/>
      <c r="GH32" s="3"/>
      <c r="GI32" s="3"/>
      <c r="GL32" s="7"/>
      <c r="GM32" s="6"/>
      <c r="GN32" s="6"/>
      <c r="GP32" s="3"/>
      <c r="GQ32" s="3"/>
      <c r="GT32" s="7"/>
      <c r="GU32" s="6"/>
      <c r="GV32" s="6"/>
      <c r="GX32" s="3"/>
      <c r="GY32" s="3"/>
      <c r="HB32" s="7"/>
      <c r="HC32" s="6"/>
      <c r="HD32" s="6"/>
      <c r="HF32" s="3"/>
      <c r="HG32" s="3"/>
      <c r="HJ32" s="7"/>
      <c r="HK32" s="6"/>
      <c r="HL32" s="6"/>
      <c r="HN32" s="3"/>
      <c r="HO32" s="3"/>
      <c r="HR32" s="7"/>
      <c r="HS32" s="6"/>
      <c r="HT32" s="6"/>
      <c r="HV32" s="3"/>
      <c r="HW32" s="3"/>
      <c r="HZ32" s="7"/>
      <c r="IA32" s="6"/>
      <c r="IB32" s="6"/>
      <c r="ID32" s="3"/>
      <c r="IE32" s="3"/>
      <c r="IH32" s="7"/>
      <c r="II32" s="6"/>
      <c r="IJ32" s="6"/>
      <c r="IL32" s="3"/>
      <c r="IM32" s="3"/>
      <c r="IP32" s="7"/>
      <c r="IQ32" s="6"/>
      <c r="IR32" s="6"/>
      <c r="IT32" s="3"/>
      <c r="IU32" s="3"/>
    </row>
    <row r="33" spans="1:11" x14ac:dyDescent="0.2">
      <c r="A33" s="183">
        <v>4</v>
      </c>
      <c r="B33" s="184" t="s">
        <v>26</v>
      </c>
      <c r="C33" s="182">
        <v>-5</v>
      </c>
      <c r="D33" s="181">
        <v>1</v>
      </c>
      <c r="E33" s="181">
        <v>1.4</v>
      </c>
      <c r="F33" s="181">
        <v>0</v>
      </c>
      <c r="G33" s="31"/>
      <c r="H33" s="27"/>
      <c r="I33" s="27"/>
      <c r="J33" s="28"/>
      <c r="K33" s="29"/>
    </row>
    <row r="34" spans="1:11" x14ac:dyDescent="0.2">
      <c r="A34" s="183"/>
      <c r="B34" s="184"/>
      <c r="C34" s="182"/>
      <c r="D34" s="181"/>
      <c r="E34" s="181"/>
      <c r="F34" s="181"/>
      <c r="G34" s="31"/>
      <c r="H34" s="27"/>
      <c r="I34" s="27"/>
      <c r="J34" s="28"/>
      <c r="K34" s="29"/>
    </row>
    <row r="35" spans="1:11" x14ac:dyDescent="0.2">
      <c r="A35" s="36"/>
      <c r="B35" s="35"/>
      <c r="C35" s="38"/>
      <c r="D35" s="31"/>
      <c r="E35" s="31"/>
      <c r="F35" s="31"/>
      <c r="G35" s="31"/>
      <c r="H35" s="27"/>
      <c r="I35" s="27"/>
      <c r="J35" s="28"/>
      <c r="K35" s="29"/>
    </row>
    <row r="36" spans="1:11" x14ac:dyDescent="0.2">
      <c r="A36" s="177">
        <v>5</v>
      </c>
      <c r="B36" s="178" t="s">
        <v>29</v>
      </c>
      <c r="C36" s="179">
        <v>-5</v>
      </c>
      <c r="D36" s="180">
        <v>1</v>
      </c>
      <c r="E36" s="180">
        <v>1.4</v>
      </c>
      <c r="F36" s="180">
        <v>0.4</v>
      </c>
      <c r="G36" s="33"/>
      <c r="H36" s="27"/>
      <c r="I36" s="27"/>
      <c r="J36" s="28"/>
      <c r="K36" s="29"/>
    </row>
    <row r="37" spans="1:11" x14ac:dyDescent="0.2">
      <c r="A37" s="177"/>
      <c r="B37" s="178"/>
      <c r="C37" s="179"/>
      <c r="D37" s="180"/>
      <c r="E37" s="180"/>
      <c r="F37" s="180"/>
      <c r="G37" s="33"/>
      <c r="H37" s="27"/>
      <c r="I37" s="27"/>
      <c r="J37" s="28"/>
      <c r="K37" s="29"/>
    </row>
    <row r="38" spans="1:11" x14ac:dyDescent="0.2">
      <c r="A38" s="39"/>
      <c r="B38" s="40"/>
      <c r="C38" s="41"/>
      <c r="D38" s="37"/>
      <c r="E38" s="37"/>
      <c r="F38" s="37"/>
      <c r="G38" s="33"/>
      <c r="H38" s="27"/>
      <c r="I38" s="27"/>
      <c r="J38" s="28"/>
      <c r="K38" s="29"/>
    </row>
    <row r="39" spans="1:11" x14ac:dyDescent="0.2">
      <c r="A39" s="183">
        <v>6</v>
      </c>
      <c r="B39" s="184" t="s">
        <v>30</v>
      </c>
      <c r="C39" s="182">
        <v>-5</v>
      </c>
      <c r="D39" s="181">
        <v>1</v>
      </c>
      <c r="E39" s="181">
        <v>0.35</v>
      </c>
      <c r="F39" s="181">
        <v>0.98</v>
      </c>
      <c r="G39" s="33"/>
      <c r="H39" s="27"/>
      <c r="I39" s="27"/>
      <c r="J39" s="28"/>
      <c r="K39" s="29"/>
    </row>
    <row r="40" spans="1:11" x14ac:dyDescent="0.2">
      <c r="A40" s="183"/>
      <c r="B40" s="184"/>
      <c r="C40" s="182"/>
      <c r="D40" s="181"/>
      <c r="E40" s="181"/>
      <c r="F40" s="181"/>
      <c r="G40" s="33"/>
      <c r="H40" s="27"/>
      <c r="I40" s="27"/>
      <c r="J40" s="28"/>
      <c r="K40" s="29"/>
    </row>
    <row r="41" spans="1:11" x14ac:dyDescent="0.2">
      <c r="A41" s="36"/>
      <c r="B41" s="35"/>
      <c r="C41" s="38"/>
      <c r="D41" s="31"/>
      <c r="E41" s="31"/>
      <c r="F41" s="31"/>
      <c r="G41" s="33"/>
      <c r="H41" s="27"/>
      <c r="I41" s="27"/>
      <c r="J41" s="28"/>
      <c r="K41" s="29"/>
    </row>
    <row r="42" spans="1:11" x14ac:dyDescent="0.2">
      <c r="A42" s="177">
        <v>7</v>
      </c>
      <c r="B42" s="178" t="s">
        <v>27</v>
      </c>
      <c r="C42" s="179">
        <v>5</v>
      </c>
      <c r="D42" s="180">
        <v>1</v>
      </c>
      <c r="E42" s="180">
        <v>0</v>
      </c>
      <c r="F42" s="180">
        <v>0</v>
      </c>
      <c r="G42" s="31"/>
      <c r="H42" s="27"/>
      <c r="I42" s="27"/>
      <c r="J42" s="28"/>
      <c r="K42" s="29"/>
    </row>
    <row r="43" spans="1:11" x14ac:dyDescent="0.2">
      <c r="A43" s="177"/>
      <c r="B43" s="178"/>
      <c r="C43" s="179"/>
      <c r="D43" s="180"/>
      <c r="E43" s="180"/>
      <c r="F43" s="180"/>
      <c r="G43" s="31"/>
      <c r="H43" s="27"/>
      <c r="I43" s="27"/>
      <c r="J43" s="28"/>
      <c r="K43" s="29"/>
    </row>
    <row r="44" spans="1:11" x14ac:dyDescent="0.2">
      <c r="A44" s="39"/>
      <c r="B44" s="40"/>
      <c r="C44" s="41"/>
      <c r="D44" s="37"/>
      <c r="E44" s="37"/>
      <c r="F44" s="37"/>
      <c r="G44" s="31"/>
      <c r="H44" s="27"/>
      <c r="I44" s="27"/>
      <c r="J44" s="28"/>
      <c r="K44" s="29"/>
    </row>
    <row r="45" spans="1:11" x14ac:dyDescent="0.2">
      <c r="A45" s="183">
        <v>8</v>
      </c>
      <c r="B45" s="184" t="s">
        <v>109</v>
      </c>
      <c r="C45" s="182">
        <v>35</v>
      </c>
      <c r="D45" s="181">
        <v>1</v>
      </c>
      <c r="E45" s="181">
        <v>0</v>
      </c>
      <c r="F45" s="181">
        <v>0</v>
      </c>
      <c r="G45" s="31"/>
      <c r="H45" s="27"/>
      <c r="I45" s="27"/>
      <c r="J45" s="28"/>
      <c r="K45" s="29"/>
    </row>
    <row r="46" spans="1:11" x14ac:dyDescent="0.2">
      <c r="A46" s="183"/>
      <c r="B46" s="184"/>
      <c r="C46" s="182"/>
      <c r="D46" s="181"/>
      <c r="E46" s="181"/>
      <c r="F46" s="181"/>
      <c r="G46" s="31"/>
      <c r="H46" s="27"/>
      <c r="I46" s="27"/>
      <c r="J46" s="28"/>
      <c r="K46" s="29"/>
    </row>
    <row r="47" spans="1:11" x14ac:dyDescent="0.2">
      <c r="A47" s="36"/>
      <c r="B47" s="35"/>
      <c r="C47" s="38"/>
      <c r="D47" s="31"/>
      <c r="E47" s="31"/>
      <c r="F47" s="31"/>
      <c r="G47" s="31"/>
      <c r="H47" s="27"/>
      <c r="I47" s="27"/>
      <c r="J47" s="28"/>
      <c r="K47" s="29"/>
    </row>
    <row r="48" spans="1:11" x14ac:dyDescent="0.2">
      <c r="A48" s="177">
        <v>9</v>
      </c>
      <c r="B48" s="178" t="s">
        <v>28</v>
      </c>
      <c r="C48" s="179">
        <v>15</v>
      </c>
      <c r="D48" s="180">
        <v>1</v>
      </c>
      <c r="E48" s="180">
        <v>0</v>
      </c>
      <c r="F48" s="180">
        <v>0</v>
      </c>
      <c r="G48" s="31"/>
      <c r="H48" s="27"/>
      <c r="I48" s="27"/>
      <c r="J48" s="28"/>
      <c r="K48" s="29"/>
    </row>
    <row r="49" spans="1:11" x14ac:dyDescent="0.2">
      <c r="A49" s="177"/>
      <c r="B49" s="178"/>
      <c r="C49" s="179"/>
      <c r="D49" s="180"/>
      <c r="E49" s="180"/>
      <c r="F49" s="180"/>
      <c r="G49" s="31"/>
      <c r="H49" s="27"/>
      <c r="I49" s="27"/>
      <c r="J49" s="28"/>
      <c r="K49" s="29"/>
    </row>
    <row r="50" spans="1:11" x14ac:dyDescent="0.2">
      <c r="A50" s="39"/>
      <c r="B50" s="40"/>
      <c r="C50" s="41"/>
      <c r="D50" s="37"/>
      <c r="E50" s="37"/>
      <c r="F50" s="37"/>
      <c r="G50" s="31"/>
      <c r="H50" s="27"/>
      <c r="I50" s="27"/>
      <c r="J50" s="28"/>
      <c r="K50" s="29"/>
    </row>
    <row r="51" spans="1:11" x14ac:dyDescent="0.2">
      <c r="A51" s="183">
        <v>10</v>
      </c>
      <c r="B51" s="184" t="s">
        <v>110</v>
      </c>
      <c r="C51" s="182">
        <v>60</v>
      </c>
      <c r="D51" s="181">
        <v>1</v>
      </c>
      <c r="E51" s="181">
        <v>0</v>
      </c>
      <c r="F51" s="181">
        <v>0</v>
      </c>
      <c r="G51" s="31"/>
      <c r="H51" s="27"/>
      <c r="I51" s="27"/>
      <c r="J51" s="28"/>
      <c r="K51" s="29"/>
    </row>
    <row r="52" spans="1:11" x14ac:dyDescent="0.2">
      <c r="A52" s="183"/>
      <c r="B52" s="184"/>
      <c r="C52" s="182"/>
      <c r="D52" s="181"/>
      <c r="E52" s="181"/>
      <c r="F52" s="181"/>
      <c r="G52" s="31"/>
      <c r="H52" s="27"/>
      <c r="I52" s="27"/>
      <c r="J52" s="28"/>
      <c r="K52" s="29"/>
    </row>
    <row r="53" spans="1:11" x14ac:dyDescent="0.2">
      <c r="A53" s="183"/>
      <c r="B53" s="184"/>
      <c r="C53" s="182"/>
      <c r="D53" s="181"/>
      <c r="E53" s="181"/>
      <c r="F53" s="181"/>
      <c r="G53" s="31"/>
      <c r="H53" s="27"/>
      <c r="I53" s="27"/>
      <c r="J53" s="28"/>
      <c r="K53" s="29"/>
    </row>
    <row r="54" spans="1:11" x14ac:dyDescent="0.2">
      <c r="A54" s="177">
        <v>11</v>
      </c>
      <c r="B54" s="178" t="s">
        <v>60</v>
      </c>
      <c r="C54" s="179">
        <v>40</v>
      </c>
      <c r="D54" s="180">
        <v>1</v>
      </c>
      <c r="E54" s="180">
        <v>0</v>
      </c>
      <c r="F54" s="180">
        <v>0</v>
      </c>
      <c r="G54" s="31"/>
      <c r="H54" s="27"/>
      <c r="I54" s="27"/>
      <c r="J54" s="28"/>
      <c r="K54" s="29"/>
    </row>
    <row r="55" spans="1:11" x14ac:dyDescent="0.2">
      <c r="A55" s="177"/>
      <c r="B55" s="178"/>
      <c r="C55" s="179"/>
      <c r="D55" s="180"/>
      <c r="E55" s="180"/>
      <c r="F55" s="180"/>
      <c r="G55" s="31"/>
      <c r="H55" s="27"/>
      <c r="I55" s="27"/>
      <c r="J55" s="28"/>
      <c r="K55" s="29"/>
    </row>
    <row r="56" spans="1:11" x14ac:dyDescent="0.2">
      <c r="A56" s="39"/>
      <c r="B56" s="40"/>
      <c r="C56" s="41"/>
      <c r="D56" s="37"/>
      <c r="E56" s="37"/>
      <c r="F56" s="37"/>
      <c r="G56" s="31"/>
      <c r="H56" s="27"/>
      <c r="I56" s="27"/>
      <c r="J56" s="28"/>
      <c r="K56" s="29"/>
    </row>
    <row r="57" spans="1:11" x14ac:dyDescent="0.2">
      <c r="A57" s="183">
        <v>12</v>
      </c>
      <c r="B57" s="184" t="s">
        <v>61</v>
      </c>
      <c r="C57" s="182">
        <v>80</v>
      </c>
      <c r="D57" s="181">
        <v>1</v>
      </c>
      <c r="E57" s="181">
        <v>0</v>
      </c>
      <c r="F57" s="181">
        <v>0</v>
      </c>
      <c r="G57" s="31"/>
      <c r="H57" s="27"/>
      <c r="I57" s="27"/>
      <c r="J57" s="28"/>
      <c r="K57" s="29"/>
    </row>
    <row r="58" spans="1:11" x14ac:dyDescent="0.2">
      <c r="A58" s="183"/>
      <c r="B58" s="184"/>
      <c r="C58" s="182"/>
      <c r="D58" s="181"/>
      <c r="E58" s="181"/>
      <c r="F58" s="181"/>
      <c r="G58" s="31"/>
      <c r="H58" s="27"/>
      <c r="I58" s="27"/>
      <c r="J58" s="28"/>
      <c r="K58" s="29"/>
    </row>
    <row r="59" spans="1:11" x14ac:dyDescent="0.2">
      <c r="A59" s="36"/>
      <c r="B59" s="35"/>
      <c r="C59" s="38"/>
      <c r="D59" s="31"/>
      <c r="E59" s="31"/>
      <c r="F59" s="31"/>
      <c r="G59" s="31"/>
      <c r="H59" s="27"/>
      <c r="I59" s="27"/>
      <c r="J59" s="28"/>
      <c r="K59" s="29"/>
    </row>
    <row r="60" spans="1:11" x14ac:dyDescent="0.2">
      <c r="A60" s="177">
        <v>13</v>
      </c>
      <c r="B60" s="178"/>
      <c r="C60" s="179"/>
      <c r="D60" s="180"/>
      <c r="E60" s="180"/>
      <c r="F60" s="180"/>
      <c r="G60" s="31"/>
      <c r="H60" s="27"/>
      <c r="I60" s="27"/>
      <c r="J60" s="28"/>
      <c r="K60" s="29"/>
    </row>
    <row r="61" spans="1:11" x14ac:dyDescent="0.2">
      <c r="A61" s="177"/>
      <c r="B61" s="178"/>
      <c r="C61" s="179"/>
      <c r="D61" s="180"/>
      <c r="E61" s="180"/>
      <c r="F61" s="180"/>
      <c r="G61" s="31"/>
      <c r="H61" s="27"/>
      <c r="I61" s="27"/>
      <c r="J61" s="28"/>
      <c r="K61" s="29"/>
    </row>
    <row r="62" spans="1:11" x14ac:dyDescent="0.2">
      <c r="A62" s="39"/>
      <c r="B62" s="40"/>
      <c r="C62" s="41"/>
      <c r="D62" s="37"/>
      <c r="E62" s="37"/>
      <c r="F62" s="37"/>
      <c r="G62" s="31"/>
      <c r="H62" s="27"/>
      <c r="I62" s="27"/>
      <c r="J62" s="28"/>
      <c r="K62" s="29"/>
    </row>
    <row r="63" spans="1:11" x14ac:dyDescent="0.2">
      <c r="A63" s="183">
        <v>14</v>
      </c>
      <c r="B63" s="184"/>
      <c r="C63" s="182"/>
      <c r="D63" s="181"/>
      <c r="E63" s="181"/>
      <c r="F63" s="181"/>
      <c r="G63" s="31"/>
      <c r="H63" s="27"/>
      <c r="I63" s="27"/>
      <c r="J63" s="28"/>
      <c r="K63" s="29"/>
    </row>
    <row r="64" spans="1:11" x14ac:dyDescent="0.2">
      <c r="A64" s="183"/>
      <c r="B64" s="184"/>
      <c r="C64" s="182"/>
      <c r="D64" s="181"/>
      <c r="E64" s="181"/>
      <c r="F64" s="181"/>
      <c r="G64" s="31"/>
      <c r="H64" s="27"/>
      <c r="I64" s="27"/>
      <c r="J64" s="28"/>
      <c r="K64" s="29"/>
    </row>
    <row r="65" spans="1:11" x14ac:dyDescent="0.2">
      <c r="A65" s="36"/>
      <c r="B65" s="35"/>
      <c r="C65" s="38"/>
      <c r="D65" s="31"/>
      <c r="E65" s="31"/>
      <c r="F65" s="31"/>
      <c r="G65" s="31"/>
      <c r="H65" s="27"/>
      <c r="I65" s="27"/>
      <c r="J65" s="28"/>
      <c r="K65" s="29"/>
    </row>
    <row r="66" spans="1:11" x14ac:dyDescent="0.2">
      <c r="A66" s="177">
        <v>15</v>
      </c>
      <c r="B66" s="178"/>
      <c r="C66" s="179"/>
      <c r="D66" s="180"/>
      <c r="E66" s="180"/>
      <c r="F66" s="180"/>
      <c r="G66" s="31"/>
      <c r="H66" s="27"/>
      <c r="I66" s="27"/>
      <c r="J66" s="28"/>
      <c r="K66" s="29"/>
    </row>
    <row r="67" spans="1:11" x14ac:dyDescent="0.2">
      <c r="A67" s="177"/>
      <c r="B67" s="178"/>
      <c r="C67" s="179"/>
      <c r="D67" s="180"/>
      <c r="E67" s="180"/>
      <c r="F67" s="180"/>
      <c r="G67" s="31"/>
      <c r="H67" s="27"/>
      <c r="I67" s="27"/>
      <c r="J67" s="28"/>
      <c r="K67" s="29"/>
    </row>
    <row r="68" spans="1:11" x14ac:dyDescent="0.2">
      <c r="A68" s="39"/>
      <c r="B68" s="40"/>
      <c r="C68" s="41"/>
      <c r="D68" s="37"/>
      <c r="E68" s="37"/>
      <c r="F68" s="37"/>
      <c r="G68" s="31"/>
      <c r="H68" s="27"/>
      <c r="I68" s="27"/>
      <c r="J68" s="28"/>
      <c r="K68" s="29"/>
    </row>
    <row r="69" spans="1:11" x14ac:dyDescent="0.2">
      <c r="A69" s="183">
        <v>16</v>
      </c>
      <c r="B69" s="184"/>
      <c r="C69" s="182"/>
      <c r="D69" s="181"/>
      <c r="E69" s="181"/>
      <c r="F69" s="181"/>
      <c r="G69" s="31"/>
      <c r="H69" s="27"/>
      <c r="I69" s="27"/>
      <c r="J69" s="28"/>
      <c r="K69" s="29"/>
    </row>
    <row r="70" spans="1:11" x14ac:dyDescent="0.2">
      <c r="A70" s="183"/>
      <c r="B70" s="184"/>
      <c r="C70" s="182"/>
      <c r="D70" s="181"/>
      <c r="E70" s="181"/>
      <c r="F70" s="181"/>
      <c r="G70" s="31"/>
      <c r="H70" s="27"/>
      <c r="I70" s="27"/>
      <c r="J70" s="28"/>
      <c r="K70" s="29"/>
    </row>
    <row r="71" spans="1:11" x14ac:dyDescent="0.2">
      <c r="A71" s="36"/>
      <c r="B71" s="35"/>
      <c r="C71" s="38"/>
      <c r="D71" s="31"/>
      <c r="E71" s="31"/>
      <c r="F71" s="31"/>
      <c r="G71" s="31"/>
      <c r="H71" s="27"/>
      <c r="I71" s="27"/>
      <c r="J71" s="28"/>
      <c r="K71" s="29"/>
    </row>
    <row r="72" spans="1:11" x14ac:dyDescent="0.2">
      <c r="A72" s="177">
        <v>17</v>
      </c>
      <c r="B72" s="178"/>
      <c r="C72" s="179"/>
      <c r="D72" s="180"/>
      <c r="E72" s="180"/>
      <c r="F72" s="180"/>
      <c r="G72" s="31"/>
      <c r="H72" s="27"/>
      <c r="I72" s="27"/>
      <c r="J72" s="28"/>
      <c r="K72" s="29"/>
    </row>
    <row r="73" spans="1:11" x14ac:dyDescent="0.2">
      <c r="A73" s="177"/>
      <c r="B73" s="178"/>
      <c r="C73" s="179"/>
      <c r="D73" s="180"/>
      <c r="E73" s="180"/>
      <c r="F73" s="180"/>
      <c r="G73" s="31"/>
      <c r="H73" s="27"/>
      <c r="I73" s="27"/>
      <c r="J73" s="28"/>
      <c r="K73" s="29"/>
    </row>
    <row r="74" spans="1:11" x14ac:dyDescent="0.2">
      <c r="A74" s="39"/>
      <c r="B74" s="40"/>
      <c r="C74" s="41"/>
      <c r="D74" s="37"/>
      <c r="E74" s="37"/>
      <c r="F74" s="37"/>
      <c r="G74" s="31"/>
      <c r="H74" s="27"/>
      <c r="I74" s="27"/>
      <c r="J74" s="28"/>
      <c r="K74" s="29"/>
    </row>
    <row r="75" spans="1:11" ht="12" customHeight="1" x14ac:dyDescent="0.2">
      <c r="A75" s="183">
        <v>18</v>
      </c>
      <c r="B75" s="184"/>
      <c r="C75" s="182"/>
      <c r="D75" s="181"/>
      <c r="E75" s="181"/>
      <c r="F75" s="181"/>
      <c r="G75" s="31"/>
      <c r="H75" s="27"/>
      <c r="I75" s="27"/>
      <c r="J75" s="28"/>
      <c r="K75" s="29"/>
    </row>
    <row r="76" spans="1:11" ht="12" customHeight="1" x14ac:dyDescent="0.2">
      <c r="A76" s="183"/>
      <c r="B76" s="184"/>
      <c r="C76" s="182"/>
      <c r="D76" s="181"/>
      <c r="E76" s="181"/>
      <c r="F76" s="181"/>
      <c r="G76" s="31"/>
      <c r="H76" s="27"/>
      <c r="I76" s="27"/>
      <c r="J76" s="28"/>
      <c r="K76" s="29"/>
    </row>
    <row r="77" spans="1:11" ht="12" customHeight="1" x14ac:dyDescent="0.2">
      <c r="A77" s="36"/>
      <c r="B77" s="35"/>
      <c r="C77" s="38"/>
      <c r="D77" s="31"/>
      <c r="E77" s="31"/>
      <c r="F77" s="31"/>
      <c r="G77" s="31"/>
      <c r="H77" s="27"/>
      <c r="I77" s="27"/>
      <c r="J77" s="28"/>
      <c r="K77" s="29"/>
    </row>
    <row r="78" spans="1:11" x14ac:dyDescent="0.2">
      <c r="A78" s="177">
        <v>19</v>
      </c>
      <c r="B78" s="178"/>
      <c r="C78" s="179"/>
      <c r="D78" s="180"/>
      <c r="E78" s="180"/>
      <c r="F78" s="180"/>
      <c r="G78" s="31"/>
      <c r="H78" s="27"/>
      <c r="I78" s="27"/>
      <c r="J78" s="28"/>
      <c r="K78" s="29"/>
    </row>
    <row r="79" spans="1:11" x14ac:dyDescent="0.2">
      <c r="A79" s="177"/>
      <c r="B79" s="178"/>
      <c r="C79" s="179"/>
      <c r="D79" s="180"/>
      <c r="E79" s="180"/>
      <c r="F79" s="180"/>
      <c r="G79" s="31"/>
      <c r="H79" s="27"/>
      <c r="I79" s="27"/>
      <c r="J79" s="28"/>
      <c r="K79" s="29"/>
    </row>
    <row r="80" spans="1:11" x14ac:dyDescent="0.2">
      <c r="A80" s="39"/>
      <c r="B80" s="40"/>
      <c r="C80" s="41"/>
      <c r="D80" s="37"/>
      <c r="E80" s="37"/>
      <c r="F80" s="37"/>
      <c r="G80" s="31"/>
      <c r="H80" s="27"/>
      <c r="I80" s="27"/>
      <c r="J80" s="28"/>
      <c r="K80" s="29"/>
    </row>
    <row r="81" spans="1:11" x14ac:dyDescent="0.2">
      <c r="A81" s="183">
        <v>20</v>
      </c>
      <c r="B81" s="184"/>
      <c r="C81" s="182"/>
      <c r="D81" s="181"/>
      <c r="E81" s="181"/>
      <c r="F81" s="181"/>
      <c r="G81" s="31"/>
      <c r="H81" s="27"/>
      <c r="I81" s="27"/>
      <c r="J81" s="28"/>
      <c r="K81" s="29"/>
    </row>
    <row r="82" spans="1:11" x14ac:dyDescent="0.2">
      <c r="A82" s="183"/>
      <c r="B82" s="184"/>
      <c r="C82" s="182"/>
      <c r="D82" s="181"/>
      <c r="E82" s="181"/>
      <c r="F82" s="181"/>
      <c r="G82" s="31"/>
      <c r="H82" s="27"/>
      <c r="I82" s="27"/>
      <c r="J82" s="28"/>
      <c r="K82" s="29"/>
    </row>
  </sheetData>
  <mergeCells count="121">
    <mergeCell ref="C27:C28"/>
    <mergeCell ref="F30:F31"/>
    <mergeCell ref="D36:D37"/>
    <mergeCell ref="E36:E37"/>
    <mergeCell ref="F36:F37"/>
    <mergeCell ref="C36:C37"/>
    <mergeCell ref="A36:A37"/>
    <mergeCell ref="B36:B37"/>
    <mergeCell ref="E24:E25"/>
    <mergeCell ref="F24:F25"/>
    <mergeCell ref="A27:A28"/>
    <mergeCell ref="F33:F34"/>
    <mergeCell ref="B33:B34"/>
    <mergeCell ref="D33:D34"/>
    <mergeCell ref="A33:A34"/>
    <mergeCell ref="E33:E34"/>
    <mergeCell ref="A24:A25"/>
    <mergeCell ref="B24:B25"/>
    <mergeCell ref="C24:C25"/>
    <mergeCell ref="D24:D25"/>
    <mergeCell ref="E42:E43"/>
    <mergeCell ref="F42:F43"/>
    <mergeCell ref="F45:F46"/>
    <mergeCell ref="A42:A43"/>
    <mergeCell ref="B42:B43"/>
    <mergeCell ref="C42:C43"/>
    <mergeCell ref="D42:D43"/>
    <mergeCell ref="A1:I1"/>
    <mergeCell ref="A30:A31"/>
    <mergeCell ref="B30:B31"/>
    <mergeCell ref="C30:C31"/>
    <mergeCell ref="D30:D31"/>
    <mergeCell ref="E30:E31"/>
    <mergeCell ref="D39:D40"/>
    <mergeCell ref="C39:C40"/>
    <mergeCell ref="B27:B28"/>
    <mergeCell ref="D27:D28"/>
    <mergeCell ref="E27:E28"/>
    <mergeCell ref="C33:C34"/>
    <mergeCell ref="E39:E40"/>
    <mergeCell ref="F39:F40"/>
    <mergeCell ref="A39:A40"/>
    <mergeCell ref="B39:B40"/>
    <mergeCell ref="F27:F28"/>
    <mergeCell ref="E45:E46"/>
    <mergeCell ref="F51:F53"/>
    <mergeCell ref="A48:A49"/>
    <mergeCell ref="B48:B49"/>
    <mergeCell ref="C51:C53"/>
    <mergeCell ref="A51:A53"/>
    <mergeCell ref="B51:B53"/>
    <mergeCell ref="D51:D53"/>
    <mergeCell ref="C45:C46"/>
    <mergeCell ref="E51:E53"/>
    <mergeCell ref="C48:C49"/>
    <mergeCell ref="D48:D49"/>
    <mergeCell ref="A45:A46"/>
    <mergeCell ref="B45:B46"/>
    <mergeCell ref="D45:D46"/>
    <mergeCell ref="F66:F67"/>
    <mergeCell ref="A54:A55"/>
    <mergeCell ref="C54:C55"/>
    <mergeCell ref="D54:D55"/>
    <mergeCell ref="E54:E55"/>
    <mergeCell ref="E48:E49"/>
    <mergeCell ref="B54:B55"/>
    <mergeCell ref="D63:D64"/>
    <mergeCell ref="E60:E61"/>
    <mergeCell ref="F60:F61"/>
    <mergeCell ref="C57:C58"/>
    <mergeCell ref="A57:A58"/>
    <mergeCell ref="B57:B58"/>
    <mergeCell ref="D57:D58"/>
    <mergeCell ref="F48:F49"/>
    <mergeCell ref="F54:F55"/>
    <mergeCell ref="E57:E58"/>
    <mergeCell ref="F57:F58"/>
    <mergeCell ref="F63:F64"/>
    <mergeCell ref="A60:A61"/>
    <mergeCell ref="B60:B61"/>
    <mergeCell ref="C63:C64"/>
    <mergeCell ref="A63:A64"/>
    <mergeCell ref="B63:B64"/>
    <mergeCell ref="E63:E64"/>
    <mergeCell ref="C60:C61"/>
    <mergeCell ref="D60:D61"/>
    <mergeCell ref="A69:A70"/>
    <mergeCell ref="B69:B70"/>
    <mergeCell ref="D69:D70"/>
    <mergeCell ref="A66:A67"/>
    <mergeCell ref="B66:B67"/>
    <mergeCell ref="C66:C67"/>
    <mergeCell ref="E66:E67"/>
    <mergeCell ref="E69:E70"/>
    <mergeCell ref="D66:D67"/>
    <mergeCell ref="F69:F70"/>
    <mergeCell ref="E72:E73"/>
    <mergeCell ref="F72:F73"/>
    <mergeCell ref="A75:A76"/>
    <mergeCell ref="B75:B76"/>
    <mergeCell ref="D75:D76"/>
    <mergeCell ref="E75:E76"/>
    <mergeCell ref="F75:F76"/>
    <mergeCell ref="A72:A73"/>
    <mergeCell ref="B72:B73"/>
    <mergeCell ref="C75:C76"/>
    <mergeCell ref="C72:C73"/>
    <mergeCell ref="D72:D73"/>
    <mergeCell ref="C69:C70"/>
    <mergeCell ref="A78:A79"/>
    <mergeCell ref="B78:B79"/>
    <mergeCell ref="C78:C79"/>
    <mergeCell ref="D78:D79"/>
    <mergeCell ref="E78:E79"/>
    <mergeCell ref="F78:F79"/>
    <mergeCell ref="F81:F82"/>
    <mergeCell ref="C81:C82"/>
    <mergeCell ref="A81:A82"/>
    <mergeCell ref="B81:B82"/>
    <mergeCell ref="D81:D82"/>
    <mergeCell ref="E81:E8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225"/>
  <sheetViews>
    <sheetView zoomScaleNormal="100" workbookViewId="0">
      <selection activeCell="M2" sqref="M2:O2"/>
    </sheetView>
  </sheetViews>
  <sheetFormatPr defaultRowHeight="12.75" x14ac:dyDescent="0.2"/>
  <cols>
    <col min="1" max="1" width="3.85546875" customWidth="1"/>
    <col min="2" max="2" width="10.7109375" style="123" customWidth="1"/>
    <col min="3" max="3" width="7.5703125" style="55" customWidth="1"/>
    <col min="4" max="4" width="8.42578125" customWidth="1"/>
    <col min="5" max="14" width="5.7109375" customWidth="1"/>
    <col min="15" max="15" width="12" style="147" customWidth="1"/>
    <col min="16" max="16" width="7" style="155" customWidth="1"/>
    <col min="17" max="17" width="7" style="165" customWidth="1"/>
    <col min="18" max="18" width="11.42578125" style="156" customWidth="1"/>
    <col min="19" max="19" width="9.140625" style="158" customWidth="1"/>
    <col min="20" max="20" width="17.5703125" style="158" customWidth="1"/>
    <col min="21" max="22" width="10.42578125" style="158" customWidth="1"/>
    <col min="23" max="23" width="10.5703125" style="158" customWidth="1"/>
    <col min="24" max="25" width="10.42578125" style="158" customWidth="1"/>
    <col min="26" max="26" width="12.140625" style="157" customWidth="1"/>
    <col min="27" max="27" width="10.42578125" customWidth="1"/>
  </cols>
  <sheetData>
    <row r="1" spans="1:29" ht="32.25" customHeight="1" x14ac:dyDescent="0.2">
      <c r="A1" s="190"/>
      <c r="B1" s="226"/>
      <c r="C1" s="227"/>
      <c r="D1" s="195" t="str">
        <f>Köide</f>
        <v>330/110kV Tartu-Sindi õhuliini ehitus
II ehitusetapp, Puhja - Viljandi</v>
      </c>
      <c r="E1" s="195"/>
      <c r="F1" s="195"/>
      <c r="G1" s="195"/>
      <c r="H1" s="195"/>
      <c r="I1" s="195"/>
      <c r="J1" s="195"/>
      <c r="K1" s="195"/>
      <c r="L1" s="195"/>
      <c r="M1" s="228" t="s">
        <v>254</v>
      </c>
      <c r="N1" s="228"/>
      <c r="O1" s="229"/>
      <c r="R1" s="156" t="s">
        <v>258</v>
      </c>
      <c r="S1" s="157" t="s">
        <v>256</v>
      </c>
    </row>
    <row r="2" spans="1:29" ht="27" customHeight="1" thickBot="1" x14ac:dyDescent="0.25">
      <c r="A2" s="192"/>
      <c r="B2" s="193"/>
      <c r="C2" s="230"/>
      <c r="D2" s="196" t="s">
        <v>84</v>
      </c>
      <c r="E2" s="196"/>
      <c r="F2" s="196"/>
      <c r="G2" s="196"/>
      <c r="H2" s="196"/>
      <c r="I2" s="196"/>
      <c r="J2" s="196"/>
      <c r="K2" s="196"/>
      <c r="L2" s="196"/>
      <c r="M2" s="231"/>
      <c r="N2" s="231"/>
      <c r="O2" s="232"/>
      <c r="V2" s="240" t="s">
        <v>77</v>
      </c>
      <c r="W2" s="240"/>
      <c r="X2" s="240"/>
      <c r="Y2" s="240"/>
    </row>
    <row r="3" spans="1:29" ht="45" customHeight="1" x14ac:dyDescent="0.2">
      <c r="A3" s="34" t="s">
        <v>33</v>
      </c>
      <c r="B3" s="122" t="s">
        <v>133</v>
      </c>
      <c r="C3" s="163" t="s">
        <v>136</v>
      </c>
      <c r="D3" s="214" t="s">
        <v>37</v>
      </c>
      <c r="E3" s="215"/>
      <c r="F3" s="215"/>
      <c r="G3" s="215"/>
      <c r="H3" s="215"/>
      <c r="I3" s="215"/>
      <c r="J3" s="215"/>
      <c r="K3" s="215"/>
      <c r="L3" s="215"/>
      <c r="M3" s="215"/>
      <c r="N3" s="216"/>
      <c r="O3" s="143" t="s">
        <v>34</v>
      </c>
      <c r="Q3" s="166" t="s">
        <v>257</v>
      </c>
      <c r="R3" s="112" t="s">
        <v>76</v>
      </c>
      <c r="S3" s="159" t="s">
        <v>135</v>
      </c>
      <c r="T3" s="109" t="s">
        <v>54</v>
      </c>
      <c r="U3" s="158" t="s">
        <v>27</v>
      </c>
      <c r="V3" s="109" t="s">
        <v>10</v>
      </c>
      <c r="W3" s="109" t="s">
        <v>21</v>
      </c>
      <c r="X3" s="109" t="s">
        <v>134</v>
      </c>
      <c r="Y3" s="109" t="s">
        <v>22</v>
      </c>
      <c r="Z3" s="107" t="s">
        <v>81</v>
      </c>
    </row>
    <row r="4" spans="1:29" x14ac:dyDescent="0.2">
      <c r="A4" s="68"/>
      <c r="B4" s="69" t="s">
        <v>7</v>
      </c>
      <c r="C4" s="164" t="s">
        <v>8</v>
      </c>
      <c r="D4" s="71"/>
      <c r="E4" s="72">
        <v>-20</v>
      </c>
      <c r="F4" s="72">
        <v>-15</v>
      </c>
      <c r="G4" s="72">
        <v>-10</v>
      </c>
      <c r="H4" s="72">
        <v>-5</v>
      </c>
      <c r="I4" s="72">
        <v>0</v>
      </c>
      <c r="J4" s="72">
        <v>5</v>
      </c>
      <c r="K4" s="72">
        <v>10</v>
      </c>
      <c r="L4" s="72">
        <v>15</v>
      </c>
      <c r="M4" s="72">
        <v>20</v>
      </c>
      <c r="N4" s="72">
        <v>25</v>
      </c>
      <c r="O4" s="144" t="s">
        <v>36</v>
      </c>
      <c r="R4" s="156">
        <v>3</v>
      </c>
      <c r="S4" s="158">
        <v>4</v>
      </c>
      <c r="T4" s="158">
        <v>5</v>
      </c>
      <c r="U4" s="158">
        <v>8</v>
      </c>
      <c r="V4" s="158">
        <v>17</v>
      </c>
      <c r="W4" s="158">
        <v>18</v>
      </c>
      <c r="X4" s="158">
        <v>19</v>
      </c>
      <c r="Y4" s="158">
        <v>20</v>
      </c>
    </row>
    <row r="5" spans="1:29" ht="17.25" customHeight="1" x14ac:dyDescent="0.2">
      <c r="A5" s="217" t="str">
        <f ca="1">CONCATENATE( "Tross ",Z7,"x(",T7,")")</f>
        <v>Tross 1x(OPGW-2S 2/48B1 (0/93-55.3))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9"/>
    </row>
    <row r="6" spans="1:29" s="129" customFormat="1" hidden="1" x14ac:dyDescent="0.2">
      <c r="A6" s="224">
        <v>1</v>
      </c>
      <c r="B6" s="225" t="str">
        <f ca="1">R7</f>
        <v>58Y - 65Y</v>
      </c>
      <c r="C6" s="241">
        <f ca="1">S7</f>
        <v>496.05982891979659</v>
      </c>
      <c r="D6" s="129" t="s">
        <v>137</v>
      </c>
      <c r="E6" s="129">
        <f ca="1">[1]!Olekuvorrand($C6,$T7,$Y7,$X7,$W7,E$4,[1]!juhe($T7,6),TRUE)</f>
        <v>132.88122415542603</v>
      </c>
      <c r="F6" s="129">
        <f ca="1">[1]!Olekuvorrand($C6,$T7,$Y7,$X7,$W7,F$4,[1]!juhe($T7,6),TRUE)</f>
        <v>132.71695375442505</v>
      </c>
      <c r="G6" s="129">
        <f ca="1">[1]!Olekuvorrand($C6,$T7,$Y7,$X7,$W7,G$4,[1]!juhe($T7,6),TRUE)</f>
        <v>132.55304098129272</v>
      </c>
      <c r="H6" s="129">
        <f ca="1">[1]!Olekuvorrand($C6,$T7,$Y7,$X7,$W7,H$4,[1]!juhe($T7,6),TRUE)</f>
        <v>132.38972425460815</v>
      </c>
      <c r="I6" s="129">
        <f ca="1">[1]!Olekuvorrand($C6,$T7,$Y7,$X7,$W7,I$4,[1]!juhe($T7,6),TRUE)</f>
        <v>132.22700357437134</v>
      </c>
      <c r="J6" s="129">
        <f ca="1">[1]!Olekuvorrand($C6,$T7,$Y7,$X7,$W7,J$4,[1]!juhe($T7,6),TRUE)</f>
        <v>132.06464052200317</v>
      </c>
      <c r="K6" s="129">
        <f ca="1">[1]!Olekuvorrand($C6,$T7,$Y7,$X7,$W7,K$4,[1]!juhe($T7,6),TRUE)</f>
        <v>131.90275430679321</v>
      </c>
      <c r="L6" s="129">
        <f ca="1">[1]!Olekuvorrand($C6,$T7,$Y7,$X7,$W7,L$4,[1]!juhe($T7,6),TRUE)</f>
        <v>131.74146413803101</v>
      </c>
      <c r="M6" s="129">
        <f ca="1">[1]!Olekuvorrand($C6,$T7,$Y7,$X7,$W7,M$4,[1]!juhe($T7,6),TRUE)</f>
        <v>131.580650806427</v>
      </c>
      <c r="N6" s="129">
        <f ca="1">[1]!Olekuvorrand($C6,$T7,$Y7,$X7,$W7,N$4,[1]!juhe($T7,6),TRUE)</f>
        <v>131.42019510269165</v>
      </c>
      <c r="O6" s="237">
        <f ca="1">U7</f>
        <v>132.06464052200317</v>
      </c>
      <c r="P6" s="160"/>
      <c r="Q6" s="167"/>
      <c r="R6" s="161"/>
      <c r="S6" s="161"/>
      <c r="T6" s="161"/>
      <c r="U6" s="161"/>
      <c r="V6" s="161"/>
      <c r="W6" s="161"/>
      <c r="X6" s="161"/>
      <c r="Y6" s="161"/>
      <c r="Z6" s="161"/>
      <c r="AA6" s="153"/>
    </row>
    <row r="7" spans="1:29" s="129" customFormat="1" x14ac:dyDescent="0.2">
      <c r="A7" s="224"/>
      <c r="B7" s="225"/>
      <c r="C7" s="241"/>
      <c r="D7" s="129" t="s">
        <v>32</v>
      </c>
      <c r="E7" s="129">
        <f ca="1">E6*[1]!juhe($T7,2)/10</f>
        <v>1239.7818213701248</v>
      </c>
      <c r="F7" s="129">
        <f ca="1">F6*[1]!juhe($T7,2)/10</f>
        <v>1238.2491785287857</v>
      </c>
      <c r="G7" s="129">
        <f ca="1">G6*[1]!juhe($T7,2)/10</f>
        <v>1236.7198723554611</v>
      </c>
      <c r="H7" s="129">
        <f ca="1">H6*[1]!juhe($T7,2)/10</f>
        <v>1235.1961272954941</v>
      </c>
      <c r="I7" s="129">
        <f ca="1">I6*[1]!juhe($T7,2)/10</f>
        <v>1233.6779433488846</v>
      </c>
      <c r="J7" s="129">
        <f ca="1">J6*[1]!juhe($T7,2)/10</f>
        <v>1232.1630960702896</v>
      </c>
      <c r="K7" s="129">
        <f ca="1">K6*[1]!juhe($T7,2)/10</f>
        <v>1230.6526976823807</v>
      </c>
      <c r="L7" s="129">
        <f ca="1">L6*[1]!juhe($T7,2)/10</f>
        <v>1229.1478604078293</v>
      </c>
      <c r="M7" s="129">
        <f ca="1">M6*[1]!juhe($T7,2)/10</f>
        <v>1227.6474720239639</v>
      </c>
      <c r="N7" s="129">
        <f ca="1">N6*[1]!juhe($T7,2)/10</f>
        <v>1226.1504203081131</v>
      </c>
      <c r="O7" s="237"/>
      <c r="P7" s="160"/>
      <c r="Q7" s="167" t="s">
        <v>255</v>
      </c>
      <c r="R7" s="155" t="str">
        <f t="shared" ref="R7:Y7" ca="1" si="0">INDIRECT("'"&amp;$S$1&amp;"'!"&amp;$Q7&amp;R$4)</f>
        <v>58Y - 65Y</v>
      </c>
      <c r="S7" s="155">
        <f t="shared" ca="1" si="0"/>
        <v>496.05982891979659</v>
      </c>
      <c r="T7" s="155" t="str">
        <f t="shared" ca="1" si="0"/>
        <v>OPGW-2S 2/48B1 (0/93-55.3)</v>
      </c>
      <c r="U7" s="155">
        <f t="shared" ca="1" si="0"/>
        <v>132.06464052200317</v>
      </c>
      <c r="V7" s="155">
        <f t="shared" ca="1" si="0"/>
        <v>5</v>
      </c>
      <c r="W7" s="155">
        <f t="shared" ca="1" si="0"/>
        <v>0.22118274145253236</v>
      </c>
      <c r="X7" s="155">
        <f t="shared" ca="1" si="0"/>
        <v>-5</v>
      </c>
      <c r="Y7" s="155">
        <f t="shared" ca="1" si="0"/>
        <v>358.31147432327271</v>
      </c>
      <c r="Z7" s="155">
        <v>1</v>
      </c>
      <c r="AA7" s="153"/>
    </row>
    <row r="8" spans="1:29" s="129" customFormat="1" x14ac:dyDescent="0.2">
      <c r="A8" s="224"/>
      <c r="B8" s="225"/>
      <c r="C8" s="241"/>
      <c r="D8" s="129" t="s">
        <v>31</v>
      </c>
      <c r="E8" s="129">
        <f ca="1">[1]!ripe([1]!Olekuvorrand($C6,$T7,$Y7,$X7,$W7,E$4,[1]!juhe($T7,6),TRUE),[1]!juhe($T7,6),$C6,0)</f>
        <v>14.467534554352339</v>
      </c>
      <c r="F8" s="129">
        <f ca="1">[1]!ripe([1]!Olekuvorrand($C6,$T7,$Y7,$X7,$W7,F$4,[1]!juhe($T7,6),TRUE),[1]!juhe($T7,6),$C6,0)</f>
        <v>14.485441744319465</v>
      </c>
      <c r="G8" s="129">
        <f ca="1">[1]!ripe([1]!Olekuvorrand($C6,$T7,$Y7,$X7,$W7,G$4,[1]!juhe($T7,6),TRUE),[1]!juhe($T7,6),$C6,0)</f>
        <v>14.50335418834022</v>
      </c>
      <c r="H8" s="129">
        <f ca="1">[1]!ripe([1]!Olekuvorrand($C6,$T7,$Y7,$X7,$W7,H$4,[1]!juhe($T7,6),TRUE),[1]!juhe($T7,6),$C6,0)</f>
        <v>14.521245609636871</v>
      </c>
      <c r="I8" s="129">
        <f ca="1">[1]!ripe([1]!Olekuvorrand($C6,$T7,$Y7,$X7,$W7,I$4,[1]!juhe($T7,6),TRUE),[1]!juhe($T7,6),$C6,0)</f>
        <v>14.539115688362182</v>
      </c>
      <c r="J8" s="129">
        <f ca="1">[1]!ripe([1]!Olekuvorrand($C6,$T7,$Y7,$X7,$W7,J$4,[1]!juhe($T7,6),TRUE),[1]!juhe($T7,6),$C6,0)</f>
        <v>14.556990383606614</v>
      </c>
      <c r="K8" s="129">
        <f ca="1">[1]!ripe([1]!Olekuvorrand($C6,$T7,$Y7,$X7,$W7,K$4,[1]!juhe($T7,6),TRUE),[1]!juhe($T7,6),$C6,0)</f>
        <v>14.574856394748192</v>
      </c>
      <c r="L8" s="129">
        <f ca="1">[1]!ripe([1]!Olekuvorrand($C6,$T7,$Y7,$X7,$W7,L$4,[1]!juhe($T7,6),TRUE),[1]!juhe($T7,6),$C6,0)</f>
        <v>14.59270029122357</v>
      </c>
      <c r="M8" s="129">
        <f ca="1">[1]!ripe([1]!Olekuvorrand($C6,$T7,$Y7,$X7,$W7,M$4,[1]!juhe($T7,6),TRUE),[1]!juhe($T7,6),$C6,0)</f>
        <v>14.610534986040385</v>
      </c>
      <c r="N8" s="129">
        <f ca="1">[1]!ripe([1]!Olekuvorrand($C6,$T7,$Y7,$X7,$W7,N$4,[1]!juhe($T7,6),TRUE),[1]!juhe($T7,6),$C6,0)</f>
        <v>14.628373520455154</v>
      </c>
      <c r="O8" s="237"/>
      <c r="P8" s="160"/>
      <c r="Q8" s="167"/>
      <c r="R8" s="155"/>
      <c r="S8" s="155"/>
      <c r="T8" s="155"/>
      <c r="U8" s="155"/>
      <c r="V8" s="155"/>
      <c r="W8" s="155"/>
      <c r="X8" s="155"/>
      <c r="Y8" s="155"/>
      <c r="Z8" s="155"/>
      <c r="AA8" s="153"/>
    </row>
    <row r="9" spans="1:29" s="129" customFormat="1" x14ac:dyDescent="0.2">
      <c r="A9" s="224"/>
      <c r="B9" s="225"/>
      <c r="C9" s="241"/>
      <c r="D9" s="129" t="s">
        <v>247</v>
      </c>
      <c r="E9" s="129">
        <f ca="1">[1]!ripe([1]!Olekuvorrand($C6,$T7,$Y7,$X7,$W7,E$4,[1]!juhe($T7,6)),[1]!juhe($T7,6),$C6,0)</f>
        <v>14.467534554352339</v>
      </c>
      <c r="F9" s="129">
        <f ca="1">[1]!ripe([1]!Olekuvorrand($C6,$T7,$Y7,$X7,$W7,F$4,[1]!juhe($T7,6)),[1]!juhe($T7,6),$C6,0)</f>
        <v>14.485441744319465</v>
      </c>
      <c r="G9" s="129">
        <f ca="1">[1]!ripe([1]!Olekuvorrand($C6,$T7,$Y7,$X7,$W7,G$4,[1]!juhe($T7,6)),[1]!juhe($T7,6),$C6,0)</f>
        <v>14.50335418834022</v>
      </c>
      <c r="H9" s="129">
        <f ca="1">[1]!ripe([1]!Olekuvorrand($C6,$T7,$Y7,$X7,$W7,H$4,[1]!juhe($T7,6)),[1]!juhe($T7,6),$C6,0)</f>
        <v>14.521245609636871</v>
      </c>
      <c r="I9" s="129">
        <f ca="1">[1]!ripe([1]!Olekuvorrand($C6,$T7,$Y7,$X7,$W7,I$4,[1]!juhe($T7,6)),[1]!juhe($T7,6),$C6,0)</f>
        <v>14.539115688362182</v>
      </c>
      <c r="J9" s="129">
        <f ca="1">[1]!ripe([1]!Olekuvorrand($C6,$T7,$Y7,$X7,$W7,J$4,[1]!juhe($T7,6)),[1]!juhe($T7,6),$C6,0)</f>
        <v>14.556990383606614</v>
      </c>
      <c r="K9" s="129">
        <f ca="1">[1]!ripe([1]!Olekuvorrand($C6,$T7,$Y7,$X7,$W7,K$4,[1]!juhe($T7,6)),[1]!juhe($T7,6),$C6,0)</f>
        <v>14.574856394748192</v>
      </c>
      <c r="L9" s="129">
        <f ca="1">[1]!ripe([1]!Olekuvorrand($C6,$T7,$Y7,$X7,$W7,L$4,[1]!juhe($T7,6)),[1]!juhe($T7,6),$C6,0)</f>
        <v>14.59270029122357</v>
      </c>
      <c r="M9" s="129">
        <f ca="1">[1]!ripe([1]!Olekuvorrand($C6,$T7,$Y7,$X7,$W7,M$4,[1]!juhe($T7,6)),[1]!juhe($T7,6),$C6,0)</f>
        <v>14.610534986040385</v>
      </c>
      <c r="N9" s="129">
        <f ca="1">[1]!ripe([1]!Olekuvorrand($C6,$T7,$Y7,$X7,$W7,N$4,[1]!juhe($T7,6)),[1]!juhe($T7,6),$C6,0)</f>
        <v>14.628373520455154</v>
      </c>
      <c r="O9" s="237"/>
      <c r="P9" s="160"/>
      <c r="Q9" s="167"/>
      <c r="R9" s="155"/>
      <c r="S9" s="155"/>
      <c r="T9" s="155"/>
      <c r="U9" s="155"/>
      <c r="V9" s="155"/>
      <c r="W9" s="155"/>
      <c r="X9" s="155"/>
      <c r="Y9" s="155"/>
      <c r="Z9" s="155"/>
      <c r="AA9" s="153"/>
    </row>
    <row r="10" spans="1:29" x14ac:dyDescent="0.2">
      <c r="A10" s="114"/>
      <c r="B10" s="127" t="str">
        <f>Visangud!C15</f>
        <v>58Y-59Y</v>
      </c>
      <c r="C10" s="145">
        <f>Visangud!D15</f>
        <v>484.06118078346566</v>
      </c>
      <c r="D10" s="10" t="s">
        <v>31</v>
      </c>
      <c r="E10" s="12">
        <f ca="1">[1]!ripe(E$6,[1]!juhe($T$7,6),$C10,0)</f>
        <v>13.7761201445335</v>
      </c>
      <c r="F10" s="12">
        <f ca="1">[1]!ripe(F$6,[1]!juhe($T$7,6),$C10,0)</f>
        <v>13.793171536359202</v>
      </c>
      <c r="G10" s="12">
        <f ca="1">[1]!ripe(G$6,[1]!juhe($T$7,6),$C10,0)</f>
        <v>13.810227931143336</v>
      </c>
      <c r="H10" s="12">
        <f ca="1">[1]!ripe(H$6,[1]!juhe($T$7,6),$C10,0)</f>
        <v>13.827264307895241</v>
      </c>
      <c r="I10" s="12">
        <f ca="1">[1]!ripe(I$6,[1]!juhe($T$7,6),$C10,0)</f>
        <v>13.844280362053418</v>
      </c>
      <c r="J10" s="12">
        <f ca="1">[1]!ripe(J$6,[1]!juhe($T$7,6),$C10,0)</f>
        <v>13.861300812103778</v>
      </c>
      <c r="K10" s="12">
        <f ca="1">[1]!ripe(K$6,[1]!juhe($T$7,6),$C10,0)</f>
        <v>13.878312993071122</v>
      </c>
      <c r="L10" s="12">
        <f ca="1">[1]!ripe(L$6,[1]!juhe($T$7,6),$C10,0)</f>
        <v>13.895304116248878</v>
      </c>
      <c r="M10" s="12">
        <f ca="1">[1]!ripe(M$6,[1]!juhe($T$7,6),$C10,0)</f>
        <v>13.912286477522285</v>
      </c>
      <c r="N10" s="12">
        <f ca="1">[1]!ripe(N$6,[1]!juhe($T$7,6),$C10,0)</f>
        <v>13.92927249489636</v>
      </c>
      <c r="O10" s="145"/>
      <c r="R10" s="155"/>
      <c r="S10" s="155"/>
      <c r="T10" s="155"/>
      <c r="U10" s="155"/>
      <c r="V10" s="155"/>
      <c r="W10" s="155"/>
      <c r="X10" s="155"/>
      <c r="Y10" s="155"/>
      <c r="Z10" s="155"/>
      <c r="AC10" s="11"/>
    </row>
    <row r="11" spans="1:29" x14ac:dyDescent="0.2">
      <c r="A11" s="114"/>
      <c r="B11" s="127" t="str">
        <f>Visangud!C16</f>
        <v>59Y-60Y</v>
      </c>
      <c r="C11" s="145">
        <f>Visangud!D16</f>
        <v>508.30627329349522</v>
      </c>
      <c r="D11" s="10" t="s">
        <v>31</v>
      </c>
      <c r="E11" s="12">
        <f ca="1">[1]!ripe(E$6,[1]!juhe($T$7,6),$C11,0)</f>
        <v>15.190684688038459</v>
      </c>
      <c r="F11" s="12">
        <f ca="1">[1]!ripe(F$6,[1]!juhe($T$7,6),$C11,0)</f>
        <v>15.209486957037196</v>
      </c>
      <c r="G11" s="12">
        <f ca="1">[1]!ripe(G$6,[1]!juhe($T$7,6),$C11,0)</f>
        <v>15.228294742709949</v>
      </c>
      <c r="H11" s="12">
        <f ca="1">[1]!ripe(H$6,[1]!juhe($T$7,6),$C11,0)</f>
        <v>15.247080454851657</v>
      </c>
      <c r="I11" s="12">
        <f ca="1">[1]!ripe(I$6,[1]!juhe($T$7,6),$C11,0)</f>
        <v>15.265843757627731</v>
      </c>
      <c r="J11" s="12">
        <f ca="1">[1]!ripe(J$6,[1]!juhe($T$7,6),$C11,0)</f>
        <v>15.284611907676577</v>
      </c>
      <c r="K11" s="12">
        <f ca="1">[1]!ripe(K$6,[1]!juhe($T$7,6),$C11,0)</f>
        <v>15.303370939553439</v>
      </c>
      <c r="L11" s="12">
        <f ca="1">[1]!ripe(L$6,[1]!juhe($T$7,6),$C11,0)</f>
        <v>15.322106751377158</v>
      </c>
      <c r="M11" s="12">
        <f ca="1">[1]!ripe(M$6,[1]!juhe($T$7,6),$C11,0)</f>
        <v>15.3408329016035</v>
      </c>
      <c r="N11" s="12">
        <f ca="1">[1]!ripe(N$6,[1]!juhe($T$7,6),$C11,0)</f>
        <v>15.35956308334756</v>
      </c>
      <c r="O11" s="145"/>
      <c r="R11" s="239"/>
      <c r="S11" s="238"/>
      <c r="T11" s="239"/>
      <c r="U11" s="238"/>
      <c r="V11" s="239"/>
      <c r="W11" s="238"/>
      <c r="X11" s="155"/>
      <c r="Y11" s="155"/>
      <c r="Z11" s="155"/>
      <c r="AC11" s="11"/>
    </row>
    <row r="12" spans="1:29" x14ac:dyDescent="0.2">
      <c r="A12" s="114"/>
      <c r="B12" s="127" t="str">
        <f>Visangud!C17</f>
        <v>60Y-61Y</v>
      </c>
      <c r="C12" s="145">
        <f>Visangud!D17</f>
        <v>503.35245600179263</v>
      </c>
      <c r="D12" s="10" t="s">
        <v>31</v>
      </c>
      <c r="E12" s="12">
        <f ca="1">[1]!ripe(E$6,[1]!juhe($T$7,6),$C12,0)</f>
        <v>14.896038770560176</v>
      </c>
      <c r="F12" s="12">
        <f ca="1">[1]!ripe(F$6,[1]!juhe($T$7,6),$C12,0)</f>
        <v>14.914476341593442</v>
      </c>
      <c r="G12" s="12">
        <f ca="1">[1]!ripe(G$6,[1]!juhe($T$7,6),$C12,0)</f>
        <v>14.932919322296632</v>
      </c>
      <c r="H12" s="12">
        <f ca="1">[1]!ripe(H$6,[1]!juhe($T$7,6),$C12,0)</f>
        <v>14.951340657617733</v>
      </c>
      <c r="I12" s="12">
        <f ca="1">[1]!ripe(I$6,[1]!juhe($T$7,6),$C12,0)</f>
        <v>14.969740018236168</v>
      </c>
      <c r="J12" s="12">
        <f ca="1">[1]!ripe(J$6,[1]!juhe($T$7,6),$C12,0)</f>
        <v>14.988144132107312</v>
      </c>
      <c r="K12" s="12">
        <f ca="1">[1]!ripe(K$6,[1]!juhe($T$7,6),$C12,0)</f>
        <v>15.006539304666974</v>
      </c>
      <c r="L12" s="12">
        <f ca="1">[1]!ripe(L$6,[1]!juhe($T$7,6),$C12,0)</f>
        <v>15.024911707560953</v>
      </c>
      <c r="M12" s="12">
        <f ca="1">[1]!ripe(M$6,[1]!juhe($T$7,6),$C12,0)</f>
        <v>15.043274636258603</v>
      </c>
      <c r="N12" s="12">
        <f ca="1">[1]!ripe(N$6,[1]!juhe($T$7,6),$C12,0)</f>
        <v>15.061641518276689</v>
      </c>
      <c r="O12" s="145"/>
      <c r="R12" s="239"/>
      <c r="S12" s="239"/>
      <c r="T12" s="239"/>
      <c r="U12" s="239"/>
      <c r="V12" s="239"/>
      <c r="W12" s="239"/>
      <c r="X12" s="155"/>
      <c r="Y12" s="155"/>
      <c r="Z12" s="155"/>
      <c r="AC12" s="11"/>
    </row>
    <row r="13" spans="1:29" x14ac:dyDescent="0.2">
      <c r="A13" s="114"/>
      <c r="B13" s="127" t="str">
        <f>Visangud!C18</f>
        <v>61Y-62Y</v>
      </c>
      <c r="C13" s="145">
        <f>Visangud!D18</f>
        <v>492.56996199516351</v>
      </c>
      <c r="D13" s="10" t="s">
        <v>31</v>
      </c>
      <c r="E13" s="12">
        <f ca="1">[1]!ripe(E$6,[1]!juhe($T$7,6),$C13,0)</f>
        <v>14.264687376476127</v>
      </c>
      <c r="F13" s="12">
        <f ca="1">[1]!ripe(F$6,[1]!juhe($T$7,6),$C13,0)</f>
        <v>14.282343492361843</v>
      </c>
      <c r="G13" s="12">
        <f ca="1">[1]!ripe(G$6,[1]!juhe($T$7,6),$C13,0)</f>
        <v>14.300004788634871</v>
      </c>
      <c r="H13" s="12">
        <f ca="1">[1]!ripe(H$6,[1]!juhe($T$7,6),$C13,0)</f>
        <v>14.317645356940323</v>
      </c>
      <c r="I13" s="12">
        <f ca="1">[1]!ripe(I$6,[1]!juhe($T$7,6),$C13,0)</f>
        <v>14.335264881915496</v>
      </c>
      <c r="J13" s="12">
        <f ca="1">[1]!ripe(J$6,[1]!juhe($T$7,6),$C13,0)</f>
        <v>14.352888958682252</v>
      </c>
      <c r="K13" s="12">
        <f ca="1">[1]!ripe(K$6,[1]!juhe($T$7,6),$C13,0)</f>
        <v>14.370504473104685</v>
      </c>
      <c r="L13" s="12">
        <f ca="1">[1]!ripe(L$6,[1]!juhe($T$7,6),$C13,0)</f>
        <v>14.388098182927408</v>
      </c>
      <c r="M13" s="12">
        <f ca="1">[1]!ripe(M$6,[1]!juhe($T$7,6),$C13,0)</f>
        <v>14.405682820106669</v>
      </c>
      <c r="N13" s="12">
        <f ca="1">[1]!ripe(N$6,[1]!juhe($T$7,6),$C13,0)</f>
        <v>14.423271243049447</v>
      </c>
      <c r="O13" s="145"/>
      <c r="R13" s="239"/>
      <c r="S13" s="239"/>
      <c r="T13" s="239"/>
      <c r="U13" s="239"/>
      <c r="V13" s="239"/>
      <c r="W13" s="239"/>
      <c r="X13" s="155"/>
      <c r="Y13" s="155"/>
      <c r="Z13" s="155"/>
      <c r="AC13" s="11"/>
    </row>
    <row r="14" spans="1:29" x14ac:dyDescent="0.2">
      <c r="A14" s="114"/>
      <c r="B14" s="127" t="str">
        <f>Visangud!C19</f>
        <v>62Y-63Y</v>
      </c>
      <c r="C14" s="145">
        <f>Visangud!D19</f>
        <v>517.16590036963339</v>
      </c>
      <c r="D14" s="10" t="s">
        <v>31</v>
      </c>
      <c r="E14" s="12">
        <f ca="1">[1]!ripe(E$6,[1]!juhe($T$7,6),$C14,0)</f>
        <v>15.724837761897097</v>
      </c>
      <c r="F14" s="12">
        <f ca="1">[1]!ripe(F$6,[1]!juhe($T$7,6),$C14,0)</f>
        <v>15.744301178828756</v>
      </c>
      <c r="G14" s="12">
        <f ca="1">[1]!ripe(G$6,[1]!juhe($T$7,6),$C14,0)</f>
        <v>15.763770306418342</v>
      </c>
      <c r="H14" s="12">
        <f ca="1">[1]!ripe(H$6,[1]!juhe($T$7,6),$C14,0)</f>
        <v>15.783216584300911</v>
      </c>
      <c r="I14" s="12">
        <f ca="1">[1]!ripe(I$6,[1]!juhe($T$7,6),$C14,0)</f>
        <v>15.802639664832853</v>
      </c>
      <c r="J14" s="12">
        <f ca="1">[1]!ripe(J$6,[1]!juhe($T$7,6),$C14,0)</f>
        <v>15.822067763083187</v>
      </c>
      <c r="K14" s="12">
        <f ca="1">[1]!ripe(K$6,[1]!juhe($T$7,6),$C14,0)</f>
        <v>15.841486422537436</v>
      </c>
      <c r="L14" s="12">
        <f ca="1">[1]!ripe(L$6,[1]!juhe($T$7,6),$C14,0)</f>
        <v>15.860881045447185</v>
      </c>
      <c r="M14" s="12">
        <f ca="1">[1]!ripe(M$6,[1]!juhe($T$7,6),$C14,0)</f>
        <v>15.880265667026883</v>
      </c>
      <c r="N14" s="12">
        <f ca="1">[1]!ripe(N$6,[1]!juhe($T$7,6),$C14,0)</f>
        <v>15.89965446188536</v>
      </c>
      <c r="O14" s="145"/>
      <c r="R14" s="155"/>
      <c r="S14" s="155"/>
      <c r="T14" s="155"/>
      <c r="U14" s="155"/>
      <c r="V14" s="155"/>
      <c r="W14" s="155"/>
      <c r="X14" s="155"/>
      <c r="Y14" s="155"/>
      <c r="Z14" s="155"/>
      <c r="AC14" s="11"/>
    </row>
    <row r="15" spans="1:29" x14ac:dyDescent="0.2">
      <c r="A15" s="114"/>
      <c r="B15" s="127" t="str">
        <f>Visangud!C20</f>
        <v>63Y-64Y</v>
      </c>
      <c r="C15" s="145">
        <f>Visangud!D20</f>
        <v>479.99107211779597</v>
      </c>
      <c r="D15" s="10" t="s">
        <v>31</v>
      </c>
      <c r="E15" s="12">
        <f ca="1">[1]!ripe(E$6,[1]!juhe($T$7,6),$C15,0)</f>
        <v>13.545427903349756</v>
      </c>
      <c r="F15" s="12">
        <f ca="1">[1]!ripe(F$6,[1]!juhe($T$7,6),$C15,0)</f>
        <v>13.562193755868721</v>
      </c>
      <c r="G15" s="12">
        <f ca="1">[1]!ripe(G$6,[1]!juhe($T$7,6),$C15,0)</f>
        <v>13.578964527567548</v>
      </c>
      <c r="H15" s="12">
        <f ca="1">[1]!ripe(H$6,[1]!juhe($T$7,6),$C15,0)</f>
        <v>13.595715616452235</v>
      </c>
      <c r="I15" s="12">
        <f ca="1">[1]!ripe(I$6,[1]!juhe($T$7,6),$C15,0)</f>
        <v>13.612446723061417</v>
      </c>
      <c r="J15" s="12">
        <f ca="1">[1]!ripe(J$6,[1]!juhe($T$7,6),$C15,0)</f>
        <v>13.629182151950022</v>
      </c>
      <c r="K15" s="12">
        <f ca="1">[1]!ripe(K$6,[1]!juhe($T$7,6),$C15,0)</f>
        <v>13.645909450228075</v>
      </c>
      <c r="L15" s="12">
        <f ca="1">[1]!ripe(L$6,[1]!juhe($T$7,6),$C15,0)</f>
        <v>13.662616043346206</v>
      </c>
      <c r="M15" s="12">
        <f ca="1">[1]!ripe(M$6,[1]!juhe($T$7,6),$C15,0)</f>
        <v>13.679314021285144</v>
      </c>
      <c r="N15" s="12">
        <f ca="1">[1]!ripe(N$6,[1]!juhe($T$7,6),$C15,0)</f>
        <v>13.696015594100396</v>
      </c>
      <c r="O15" s="145"/>
      <c r="R15" s="155"/>
      <c r="S15" s="155"/>
      <c r="T15" s="155"/>
      <c r="U15" s="155"/>
      <c r="V15" s="155"/>
      <c r="W15" s="155"/>
      <c r="X15" s="155"/>
      <c r="Y15" s="155"/>
      <c r="Z15" s="155"/>
      <c r="AC15" s="11"/>
    </row>
    <row r="16" spans="1:29" x14ac:dyDescent="0.2">
      <c r="A16" s="114"/>
      <c r="B16" s="127" t="str">
        <f>Visangud!C21</f>
        <v>64Y-65Y</v>
      </c>
      <c r="C16" s="145">
        <f>Visangud!D21</f>
        <v>483.25453659018103</v>
      </c>
      <c r="D16" s="10" t="s">
        <v>31</v>
      </c>
      <c r="E16" s="12">
        <f ca="1">[1]!ripe(E$6,[1]!juhe($T$7,6),$C16,0)</f>
        <v>13.730245082315594</v>
      </c>
      <c r="F16" s="12">
        <f ca="1">[1]!ripe(F$6,[1]!juhe($T$7,6),$C16,0)</f>
        <v>13.747239692285975</v>
      </c>
      <c r="G16" s="12">
        <f ca="1">[1]!ripe(G$6,[1]!juhe($T$7,6),$C16,0)</f>
        <v>13.764239288554728</v>
      </c>
      <c r="H16" s="12">
        <f ca="1">[1]!ripe(H$6,[1]!juhe($T$7,6),$C16,0)</f>
        <v>13.781218933452143</v>
      </c>
      <c r="I16" s="12">
        <f ca="1">[1]!ripe(I$6,[1]!juhe($T$7,6),$C16,0)</f>
        <v>13.798178323430927</v>
      </c>
      <c r="J16" s="12">
        <f ca="1">[1]!ripe(J$6,[1]!juhe($T$7,6),$C16,0)</f>
        <v>13.815142094663388</v>
      </c>
      <c r="K16" s="12">
        <f ca="1">[1]!ripe(K$6,[1]!juhe($T$7,6),$C16,0)</f>
        <v>13.832097624349228</v>
      </c>
      <c r="L16" s="12">
        <f ca="1">[1]!ripe(L$6,[1]!juhe($T$7,6),$C16,0)</f>
        <v>13.849032166368808</v>
      </c>
      <c r="M16" s="12">
        <f ca="1">[1]!ripe(M$6,[1]!juhe($T$7,6),$C16,0)</f>
        <v>13.865957975661553</v>
      </c>
      <c r="N16" s="12">
        <f ca="1">[1]!ripe(N$6,[1]!juhe($T$7,6),$C16,0)</f>
        <v>13.882887428879995</v>
      </c>
      <c r="O16" s="145"/>
      <c r="R16" s="155"/>
      <c r="S16" s="155"/>
      <c r="T16" s="155"/>
      <c r="U16" s="155"/>
      <c r="V16" s="155"/>
      <c r="W16" s="155"/>
      <c r="X16" s="155"/>
      <c r="Y16" s="155"/>
      <c r="Z16" s="155"/>
      <c r="AC16" s="11"/>
    </row>
    <row r="17" spans="1:29" s="129" customFormat="1" hidden="1" x14ac:dyDescent="0.2">
      <c r="A17" s="224">
        <v>1</v>
      </c>
      <c r="B17" s="225" t="str">
        <f ca="1">R18</f>
        <v>65Y - 74Y</v>
      </c>
      <c r="C17" s="241">
        <f ca="1">S18</f>
        <v>494.90769137624807</v>
      </c>
      <c r="D17" s="129" t="s">
        <v>137</v>
      </c>
      <c r="E17" s="129">
        <f ca="1">[1]!Olekuvorrand($C17,$T18,$Y18,$X18,$W18,E$4,[1]!juhe($T18,6),TRUE)</f>
        <v>132.8844428062439</v>
      </c>
      <c r="F17" s="129">
        <f ca="1">[1]!Olekuvorrand($C17,$T18,$Y18,$X18,$W18,F$4,[1]!juhe($T18,6),TRUE)</f>
        <v>132.71945714950562</v>
      </c>
      <c r="G17" s="129">
        <f ca="1">[1]!Olekuvorrand($C17,$T18,$Y18,$X18,$W18,G$4,[1]!juhe($T18,6),TRUE)</f>
        <v>132.55494832992554</v>
      </c>
      <c r="H17" s="129">
        <f ca="1">[1]!Olekuvorrand($C17,$T18,$Y18,$X18,$W18,H$4,[1]!juhe($T18,6),TRUE)</f>
        <v>132.39103555679321</v>
      </c>
      <c r="I17" s="129">
        <f ca="1">[1]!Olekuvorrand($C17,$T18,$Y18,$X18,$W18,I$4,[1]!juhe($T18,6),TRUE)</f>
        <v>132.22759962081909</v>
      </c>
      <c r="J17" s="129">
        <f ca="1">[1]!Olekuvorrand($C17,$T18,$Y18,$X18,$W18,J$4,[1]!juhe($T18,6),TRUE)</f>
        <v>132.06464052200317</v>
      </c>
      <c r="K17" s="129">
        <f ca="1">[1]!Olekuvorrand($C17,$T18,$Y18,$X18,$W18,K$4,[1]!juhe($T18,6),TRUE)</f>
        <v>131.90215826034546</v>
      </c>
      <c r="L17" s="129">
        <f ca="1">[1]!Olekuvorrand($C17,$T18,$Y18,$X18,$W18,L$4,[1]!juhe($T18,6),TRUE)</f>
        <v>131.7402720451355</v>
      </c>
      <c r="M17" s="129">
        <f ca="1">[1]!Olekuvorrand($C17,$T18,$Y18,$X18,$W18,M$4,[1]!juhe($T18,6),TRUE)</f>
        <v>131.57874345779419</v>
      </c>
      <c r="N17" s="129">
        <f ca="1">[1]!Olekuvorrand($C17,$T18,$Y18,$X18,$W18,N$4,[1]!juhe($T18,6),TRUE)</f>
        <v>131.41781091690063</v>
      </c>
      <c r="O17" s="237">
        <f ca="1">U18</f>
        <v>132.06464052200317</v>
      </c>
      <c r="P17" s="160"/>
      <c r="Q17" s="167"/>
      <c r="R17" s="161"/>
      <c r="S17" s="161"/>
      <c r="T17" s="161"/>
      <c r="U17" s="161"/>
      <c r="V17" s="161"/>
      <c r="W17" s="161"/>
      <c r="X17" s="161"/>
      <c r="Y17" s="161"/>
      <c r="Z17" s="161"/>
      <c r="AA17" s="153"/>
    </row>
    <row r="18" spans="1:29" s="129" customFormat="1" x14ac:dyDescent="0.2">
      <c r="A18" s="224"/>
      <c r="B18" s="225"/>
      <c r="C18" s="241"/>
      <c r="D18" s="129" t="s">
        <v>32</v>
      </c>
      <c r="E18" s="129">
        <f ca="1">E17*[1]!juhe($T18,2)/10</f>
        <v>1239.8118513822556</v>
      </c>
      <c r="F18" s="129">
        <f ca="1">F17*[1]!juhe($T18,2)/10</f>
        <v>1238.2725352048874</v>
      </c>
      <c r="G18" s="129">
        <f ca="1">G17*[1]!juhe($T18,2)/10</f>
        <v>1236.7376679182053</v>
      </c>
      <c r="H18" s="129">
        <f ca="1">H17*[1]!juhe($T18,2)/10</f>
        <v>1235.2083617448807</v>
      </c>
      <c r="I18" s="129">
        <f ca="1">I17*[1]!juhe($T18,2)/10</f>
        <v>1233.6835044622421</v>
      </c>
      <c r="J18" s="129">
        <f ca="1">J17*[1]!juhe($T18,2)/10</f>
        <v>1232.1630960702896</v>
      </c>
      <c r="K18" s="129">
        <f ca="1">K17*[1]!juhe($T18,2)/10</f>
        <v>1230.6471365690231</v>
      </c>
      <c r="L18" s="129">
        <f ca="1">L17*[1]!juhe($T18,2)/10</f>
        <v>1229.1367381811142</v>
      </c>
      <c r="M18" s="129">
        <f ca="1">M17*[1]!juhe($T18,2)/10</f>
        <v>1227.6296764612198</v>
      </c>
      <c r="N18" s="129">
        <f ca="1">N17*[1]!juhe($T18,2)/10</f>
        <v>1226.1281758546829</v>
      </c>
      <c r="O18" s="237"/>
      <c r="P18" s="160"/>
      <c r="Q18" s="167" t="s">
        <v>259</v>
      </c>
      <c r="R18" s="155" t="str">
        <f t="shared" ref="R18:Y18" ca="1" si="1">INDIRECT("'"&amp;$S$1&amp;"'!"&amp;$Q18&amp;R$4)</f>
        <v>65Y - 74Y</v>
      </c>
      <c r="S18" s="155">
        <f t="shared" ca="1" si="1"/>
        <v>494.90769137624807</v>
      </c>
      <c r="T18" s="155" t="str">
        <f t="shared" ca="1" si="1"/>
        <v>OPGW-2S 2/48B1 (0/93-55.3)</v>
      </c>
      <c r="U18" s="155">
        <f t="shared" ca="1" si="1"/>
        <v>132.06464052200317</v>
      </c>
      <c r="V18" s="155">
        <f t="shared" ca="1" si="1"/>
        <v>5</v>
      </c>
      <c r="W18" s="155">
        <f t="shared" ca="1" si="1"/>
        <v>0.22120627246481134</v>
      </c>
      <c r="X18" s="155">
        <f t="shared" ca="1" si="1"/>
        <v>-5</v>
      </c>
      <c r="Y18" s="155">
        <f t="shared" ca="1" si="1"/>
        <v>358.0816388130188</v>
      </c>
      <c r="Z18" s="155">
        <v>1</v>
      </c>
      <c r="AA18" s="153"/>
    </row>
    <row r="19" spans="1:29" s="129" customFormat="1" x14ac:dyDescent="0.2">
      <c r="A19" s="224"/>
      <c r="B19" s="225"/>
      <c r="C19" s="241"/>
      <c r="D19" s="129" t="s">
        <v>31</v>
      </c>
      <c r="E19" s="129">
        <f ca="1">[1]!ripe([1]!Olekuvorrand($C17,$T18,$Y18,$X18,$W18,E$4,[1]!juhe($T18,6),TRUE),[1]!juhe($T18,6),$C17,0)</f>
        <v>14.400059850103439</v>
      </c>
      <c r="F19" s="129">
        <f ca="1">[1]!ripe([1]!Olekuvorrand($C17,$T18,$Y18,$X18,$W18,F$4,[1]!juhe($T18,6),TRUE),[1]!juhe($T18,6),$C17,0)</f>
        <v>14.41796079230488</v>
      </c>
      <c r="G19" s="129">
        <f ca="1">[1]!ripe([1]!Olekuvorrand($C17,$T18,$Y18,$X18,$W18,G$4,[1]!juhe($T18,6),TRUE),[1]!juhe($T18,6),$C17,0)</f>
        <v>14.435854365804605</v>
      </c>
      <c r="H19" s="129">
        <f ca="1">[1]!ripe([1]!Olekuvorrand($C17,$T18,$Y18,$X18,$W18,H$4,[1]!juhe($T18,6),TRUE),[1]!juhe($T18,6),$C17,0)</f>
        <v>14.453727335161496</v>
      </c>
      <c r="I19" s="129">
        <f ca="1">[1]!ripe([1]!Olekuvorrand($C17,$T18,$Y18,$X18,$W18,I$4,[1]!juhe($T18,6),TRUE),[1]!juhe($T18,6),$C17,0)</f>
        <v>14.471592428849281</v>
      </c>
      <c r="J19" s="129">
        <f ca="1">[1]!ripe([1]!Olekuvorrand($C17,$T18,$Y18,$X18,$W18,J$4,[1]!juhe($T18,6),TRUE),[1]!juhe($T18,6),$C17,0)</f>
        <v>14.489449424115501</v>
      </c>
      <c r="K19" s="129">
        <f ca="1">[1]!ripe([1]!Olekuvorrand($C17,$T18,$Y18,$X18,$W18,K$4,[1]!juhe($T18,6),TRUE),[1]!juhe($T18,6),$C17,0)</f>
        <v>14.507298097280943</v>
      </c>
      <c r="L19" s="129">
        <f ca="1">[1]!ripe([1]!Olekuvorrand($C17,$T18,$Y18,$X18,$W18,L$4,[1]!juhe($T18,6),TRUE),[1]!juhe($T18,6),$C17,0)</f>
        <v>14.52512508021815</v>
      </c>
      <c r="M19" s="129">
        <f ca="1">[1]!ripe([1]!Olekuvorrand($C17,$T18,$Y18,$X18,$W18,M$4,[1]!juhe($T18,6),TRUE),[1]!juhe($T18,6),$C17,0)</f>
        <v>14.542956402158961</v>
      </c>
      <c r="N19" s="129">
        <f ca="1">[1]!ripe([1]!Olekuvorrand($C17,$T18,$Y18,$X18,$W18,N$4,[1]!juhe($T18,6),TRUE),[1]!juhe($T18,6),$C17,0)</f>
        <v>14.560765517297726</v>
      </c>
      <c r="O19" s="237"/>
      <c r="P19" s="160"/>
      <c r="Q19" s="167"/>
      <c r="R19" s="155"/>
      <c r="S19" s="155"/>
      <c r="T19" s="155"/>
      <c r="U19" s="155"/>
      <c r="V19" s="155"/>
      <c r="W19" s="155"/>
      <c r="X19" s="155"/>
      <c r="Y19" s="155"/>
      <c r="Z19" s="155"/>
      <c r="AA19" s="153"/>
    </row>
    <row r="20" spans="1:29" s="129" customFormat="1" x14ac:dyDescent="0.2">
      <c r="A20" s="224"/>
      <c r="B20" s="225"/>
      <c r="C20" s="241"/>
      <c r="D20" s="129" t="s">
        <v>247</v>
      </c>
      <c r="E20" s="129">
        <f ca="1">[1]!ripe([1]!Olekuvorrand($C17,$T18,$Y18,$X18,$W18,E$4,[1]!juhe($T18,6)),[1]!juhe($T18,6),$C17,0)</f>
        <v>14.400059850103439</v>
      </c>
      <c r="F20" s="129">
        <f ca="1">[1]!ripe([1]!Olekuvorrand($C17,$T18,$Y18,$X18,$W18,F$4,[1]!juhe($T18,6)),[1]!juhe($T18,6),$C17,0)</f>
        <v>14.41796079230488</v>
      </c>
      <c r="G20" s="129">
        <f ca="1">[1]!ripe([1]!Olekuvorrand($C17,$T18,$Y18,$X18,$W18,G$4,[1]!juhe($T18,6)),[1]!juhe($T18,6),$C17,0)</f>
        <v>14.435854365804605</v>
      </c>
      <c r="H20" s="129">
        <f ca="1">[1]!ripe([1]!Olekuvorrand($C17,$T18,$Y18,$X18,$W18,H$4,[1]!juhe($T18,6)),[1]!juhe($T18,6),$C17,0)</f>
        <v>14.453727335161496</v>
      </c>
      <c r="I20" s="129">
        <f ca="1">[1]!ripe([1]!Olekuvorrand($C17,$T18,$Y18,$X18,$W18,I$4,[1]!juhe($T18,6)),[1]!juhe($T18,6),$C17,0)</f>
        <v>14.471592428849281</v>
      </c>
      <c r="J20" s="129">
        <f ca="1">[1]!ripe([1]!Olekuvorrand($C17,$T18,$Y18,$X18,$W18,J$4,[1]!juhe($T18,6)),[1]!juhe($T18,6),$C17,0)</f>
        <v>14.489449424115501</v>
      </c>
      <c r="K20" s="129">
        <f ca="1">[1]!ripe([1]!Olekuvorrand($C17,$T18,$Y18,$X18,$W18,K$4,[1]!juhe($T18,6)),[1]!juhe($T18,6),$C17,0)</f>
        <v>14.507298097280943</v>
      </c>
      <c r="L20" s="129">
        <f ca="1">[1]!ripe([1]!Olekuvorrand($C17,$T18,$Y18,$X18,$W18,L$4,[1]!juhe($T18,6)),[1]!juhe($T18,6),$C17,0)</f>
        <v>14.52512508021815</v>
      </c>
      <c r="M20" s="129">
        <f ca="1">[1]!ripe([1]!Olekuvorrand($C17,$T18,$Y18,$X18,$W18,M$4,[1]!juhe($T18,6)),[1]!juhe($T18,6),$C17,0)</f>
        <v>14.542956402158961</v>
      </c>
      <c r="N20" s="129">
        <f ca="1">[1]!ripe([1]!Olekuvorrand($C17,$T18,$Y18,$X18,$W18,N$4,[1]!juhe($T18,6)),[1]!juhe($T18,6),$C17,0)</f>
        <v>14.560765517297726</v>
      </c>
      <c r="O20" s="237"/>
      <c r="P20" s="160"/>
      <c r="Q20" s="167"/>
      <c r="R20" s="155"/>
      <c r="S20" s="155"/>
      <c r="T20" s="155"/>
      <c r="U20" s="155"/>
      <c r="V20" s="155"/>
      <c r="W20" s="155"/>
      <c r="X20" s="155"/>
      <c r="Y20" s="155"/>
      <c r="Z20" s="155"/>
      <c r="AA20" s="153"/>
    </row>
    <row r="21" spans="1:29" x14ac:dyDescent="0.2">
      <c r="A21" s="114"/>
      <c r="B21" s="127" t="str">
        <f>Visangud!C22</f>
        <v>65Y-66Y</v>
      </c>
      <c r="C21" s="145">
        <f>Visangud!D22</f>
        <v>490.31299862266133</v>
      </c>
      <c r="D21" s="10" t="s">
        <v>31</v>
      </c>
      <c r="E21" s="12">
        <f ca="1">[1]!ripe(E$6,[1]!juhe($T$7,6),$C21,0)</f>
        <v>14.134264814448088</v>
      </c>
      <c r="F21" s="12">
        <f ca="1">[1]!ripe(F$6,[1]!juhe($T$7,6),$C21,0)</f>
        <v>14.151759499816015</v>
      </c>
      <c r="G21" s="12">
        <f ca="1">[1]!ripe(G$6,[1]!juhe($T$7,6),$C21,0)</f>
        <v>14.169259318206782</v>
      </c>
      <c r="H21" s="12">
        <f ca="1">[1]!ripe(H$6,[1]!juhe($T$7,6),$C21,0)</f>
        <v>14.186738598146546</v>
      </c>
      <c r="I21" s="12">
        <f ca="1">[1]!ripe(I$6,[1]!juhe($T$7,6),$C21,0)</f>
        <v>14.204197027155971</v>
      </c>
      <c r="J21" s="12">
        <f ca="1">[1]!ripe(J$6,[1]!juhe($T$7,6),$C21,0)</f>
        <v>14.221659966339784</v>
      </c>
      <c r="K21" s="12">
        <f ca="1">[1]!ripe(K$6,[1]!juhe($T$7,6),$C21,0)</f>
        <v>14.239114421465102</v>
      </c>
      <c r="L21" s="12">
        <f ca="1">[1]!ripe(L$6,[1]!juhe($T$7,6),$C21,0)</f>
        <v>14.256547271350968</v>
      </c>
      <c r="M21" s="12">
        <f ca="1">[1]!ripe(M$6,[1]!juhe($T$7,6),$C21,0)</f>
        <v>14.273971131544887</v>
      </c>
      <c r="N21" s="12">
        <f ca="1">[1]!ripe(N$6,[1]!juhe($T$7,6),$C21,0)</f>
        <v>14.291398742888944</v>
      </c>
      <c r="O21" s="145"/>
      <c r="R21" s="155"/>
      <c r="S21" s="155"/>
      <c r="T21" s="155"/>
      <c r="U21" s="155"/>
      <c r="V21" s="155"/>
      <c r="W21" s="155"/>
      <c r="X21" s="155"/>
      <c r="Y21" s="155"/>
      <c r="Z21" s="155"/>
      <c r="AC21" s="11"/>
    </row>
    <row r="22" spans="1:29" x14ac:dyDescent="0.2">
      <c r="A22" s="114"/>
      <c r="B22" s="127" t="str">
        <f>Visangud!C23</f>
        <v>66Y-67Y</v>
      </c>
      <c r="C22" s="145">
        <f>Visangud!D23</f>
        <v>492.90759981970103</v>
      </c>
      <c r="D22" s="10" t="s">
        <v>31</v>
      </c>
      <c r="E22" s="12">
        <f ca="1">[1]!ripe(E$17,[1]!juhe($T$7,6),$C22,0)</f>
        <v>14.28390388655381</v>
      </c>
      <c r="F22" s="12">
        <f ca="1">[1]!ripe(F$17,[1]!juhe($T$7,6),$C22,0)</f>
        <v>14.301660433439434</v>
      </c>
      <c r="G22" s="12">
        <f ca="1">[1]!ripe(G$17,[1]!juhe($T$7,6),$C22,0)</f>
        <v>14.319409671061889</v>
      </c>
      <c r="H22" s="12">
        <f ca="1">[1]!ripe(H$17,[1]!juhe($T$7,6),$C22,0)</f>
        <v>14.337138470741793</v>
      </c>
      <c r="I22" s="12">
        <f ca="1">[1]!ripe(I$17,[1]!juhe($T$7,6),$C22,0)</f>
        <v>14.35485945828052</v>
      </c>
      <c r="J22" s="12">
        <f ca="1">[1]!ripe(J$17,[1]!juhe($T$7,6),$C22,0)</f>
        <v>14.372572412722409</v>
      </c>
      <c r="K22" s="12">
        <f ca="1">[1]!ripe(K$17,[1]!juhe($T$7,6),$C22,0)</f>
        <v>14.390277112192519</v>
      </c>
      <c r="L22" s="12">
        <f ca="1">[1]!ripe(L$17,[1]!juhe($T$7,6),$C22,0)</f>
        <v>14.407960296395428</v>
      </c>
      <c r="M22" s="12">
        <f ca="1">[1]!ripe(M$17,[1]!juhe($T$7,6),$C22,0)</f>
        <v>14.425647784602008</v>
      </c>
      <c r="N22" s="12">
        <f ca="1">[1]!ripe(N$17,[1]!juhe($T$7,6),$C22,0)</f>
        <v>14.443313245134442</v>
      </c>
      <c r="O22" s="145"/>
      <c r="R22" s="155"/>
      <c r="S22" s="155"/>
      <c r="T22" s="155"/>
      <c r="U22" s="155"/>
      <c r="V22" s="155"/>
      <c r="W22" s="155"/>
      <c r="X22" s="155"/>
      <c r="Y22" s="155"/>
      <c r="Z22" s="155"/>
      <c r="AC22" s="11"/>
    </row>
    <row r="23" spans="1:29" x14ac:dyDescent="0.2">
      <c r="A23" s="114"/>
      <c r="B23" s="127" t="str">
        <f>Visangud!C24</f>
        <v>67Y-68Y</v>
      </c>
      <c r="C23" s="145">
        <f>Visangud!D24</f>
        <v>492.90667217748387</v>
      </c>
      <c r="D23" s="10" t="s">
        <v>31</v>
      </c>
      <c r="E23" s="12">
        <f ca="1">[1]!ripe(E$17,[1]!juhe($T$7,6),$C23,0)</f>
        <v>14.283850122563125</v>
      </c>
      <c r="F23" s="12">
        <f ca="1">[1]!ripe(F$17,[1]!juhe($T$7,6),$C23,0)</f>
        <v>14.30160660261388</v>
      </c>
      <c r="G23" s="12">
        <f ca="1">[1]!ripe(G$17,[1]!juhe($T$7,6),$C23,0)</f>
        <v>14.319355773428981</v>
      </c>
      <c r="H23" s="12">
        <f ca="1">[1]!ripe(H$17,[1]!juhe($T$7,6),$C23,0)</f>
        <v>14.337084506378458</v>
      </c>
      <c r="I23" s="12">
        <f ca="1">[1]!ripe(I$17,[1]!juhe($T$7,6),$C23,0)</f>
        <v>14.354805427216162</v>
      </c>
      <c r="J23" s="12">
        <f ca="1">[1]!ripe(J$17,[1]!juhe($T$7,6),$C23,0)</f>
        <v>14.372518314987262</v>
      </c>
      <c r="K23" s="12">
        <f ca="1">[1]!ripe(K$17,[1]!juhe($T$7,6),$C23,0)</f>
        <v>14.390222947817657</v>
      </c>
      <c r="L23" s="12">
        <f ca="1">[1]!ripe(L$17,[1]!juhe($T$7,6),$C23,0)</f>
        <v>14.407906065461832</v>
      </c>
      <c r="M23" s="12">
        <f ca="1">[1]!ripe(M$17,[1]!juhe($T$7,6),$C23,0)</f>
        <v>14.425593487093478</v>
      </c>
      <c r="N23" s="12">
        <f ca="1">[1]!ripe(N$17,[1]!juhe($T$7,6),$C23,0)</f>
        <v>14.443258881133891</v>
      </c>
      <c r="O23" s="145"/>
      <c r="R23" s="155"/>
      <c r="S23" s="155"/>
      <c r="T23" s="155"/>
      <c r="U23" s="155"/>
      <c r="V23" s="155"/>
      <c r="W23" s="155"/>
      <c r="X23" s="155"/>
      <c r="Y23" s="155"/>
      <c r="Z23" s="155"/>
      <c r="AC23" s="11"/>
    </row>
    <row r="24" spans="1:29" x14ac:dyDescent="0.2">
      <c r="A24" s="114"/>
      <c r="B24" s="127" t="str">
        <f>Visangud!C25</f>
        <v>68Y-69Y</v>
      </c>
      <c r="C24" s="145">
        <f>Visangud!D25</f>
        <v>492.90759981935321</v>
      </c>
      <c r="D24" s="10" t="s">
        <v>31</v>
      </c>
      <c r="E24" s="12">
        <f ca="1">[1]!ripe(E$17,[1]!juhe($T$7,6),$C24,0)</f>
        <v>14.283903886533652</v>
      </c>
      <c r="F24" s="12">
        <f ca="1">[1]!ripe(F$17,[1]!juhe($T$7,6),$C24,0)</f>
        <v>14.301660433419251</v>
      </c>
      <c r="G24" s="12">
        <f ca="1">[1]!ripe(G$17,[1]!juhe($T$7,6),$C24,0)</f>
        <v>14.319409671041681</v>
      </c>
      <c r="H24" s="12">
        <f ca="1">[1]!ripe(H$17,[1]!juhe($T$7,6),$C24,0)</f>
        <v>14.337138470721561</v>
      </c>
      <c r="I24" s="12">
        <f ca="1">[1]!ripe(I$17,[1]!juhe($T$7,6),$C24,0)</f>
        <v>14.354859458260263</v>
      </c>
      <c r="J24" s="12">
        <f ca="1">[1]!ripe(J$17,[1]!juhe($T$7,6),$C24,0)</f>
        <v>14.372572412702125</v>
      </c>
      <c r="K24" s="12">
        <f ca="1">[1]!ripe(K$17,[1]!juhe($T$7,6),$C24,0)</f>
        <v>14.390277112172212</v>
      </c>
      <c r="L24" s="12">
        <f ca="1">[1]!ripe(L$17,[1]!juhe($T$7,6),$C24,0)</f>
        <v>14.407960296375094</v>
      </c>
      <c r="M24" s="12">
        <f ca="1">[1]!ripe(M$17,[1]!juhe($T$7,6),$C24,0)</f>
        <v>14.425647784581651</v>
      </c>
      <c r="N24" s="12">
        <f ca="1">[1]!ripe(N$17,[1]!juhe($T$7,6),$C24,0)</f>
        <v>14.44331324511406</v>
      </c>
      <c r="O24" s="145"/>
      <c r="R24" s="155"/>
      <c r="S24" s="155"/>
      <c r="T24" s="155"/>
      <c r="U24" s="155"/>
      <c r="V24" s="155"/>
      <c r="W24" s="155"/>
      <c r="X24" s="155"/>
      <c r="Y24" s="155"/>
      <c r="Z24" s="155"/>
      <c r="AC24" s="11"/>
    </row>
    <row r="25" spans="1:29" x14ac:dyDescent="0.2">
      <c r="A25" s="114"/>
      <c r="B25" s="127" t="str">
        <f>Visangud!C26</f>
        <v>69Y-70Y</v>
      </c>
      <c r="C25" s="145">
        <f>Visangud!D26</f>
        <v>515.73893093897698</v>
      </c>
      <c r="D25" s="10" t="s">
        <v>31</v>
      </c>
      <c r="E25" s="12">
        <f ca="1">[1]!ripe(E$17,[1]!juhe($T$7,6),$C25,0)</f>
        <v>15.637802434122484</v>
      </c>
      <c r="F25" s="12">
        <f ca="1">[1]!ripe(F$17,[1]!juhe($T$7,6),$C25,0)</f>
        <v>15.65724203371059</v>
      </c>
      <c r="G25" s="12">
        <f ca="1">[1]!ripe(G$17,[1]!juhe($T$7,6),$C25,0)</f>
        <v>15.676673631227677</v>
      </c>
      <c r="H25" s="12">
        <f ca="1">[1]!ripe(H$17,[1]!juhe($T$7,6),$C25,0)</f>
        <v>15.696082853593664</v>
      </c>
      <c r="I25" s="12">
        <f ca="1">[1]!ripe(I$17,[1]!juhe($T$7,6),$C25,0)</f>
        <v>15.71548352334537</v>
      </c>
      <c r="J25" s="12">
        <f ca="1">[1]!ripe(J$17,[1]!juhe($T$7,6),$C25,0)</f>
        <v>15.734875398583876</v>
      </c>
      <c r="K25" s="12">
        <f ca="1">[1]!ripe(K$17,[1]!juhe($T$7,6),$C25,0)</f>
        <v>15.754258236403846</v>
      </c>
      <c r="L25" s="12">
        <f ca="1">[1]!ripe(L$17,[1]!juhe($T$7,6),$C25,0)</f>
        <v>15.773617519633941</v>
      </c>
      <c r="M25" s="12">
        <f ca="1">[1]!ripe(M$17,[1]!juhe($T$7,6),$C25,0)</f>
        <v>15.792981514822312</v>
      </c>
      <c r="N25" s="12">
        <f ca="1">[1]!ripe(N$17,[1]!juhe($T$7,6),$C25,0)</f>
        <v>15.812321394445421</v>
      </c>
      <c r="O25" s="145"/>
      <c r="R25" s="155"/>
      <c r="S25" s="155"/>
      <c r="T25" s="155"/>
      <c r="U25" s="155"/>
      <c r="V25" s="155"/>
      <c r="W25" s="155"/>
      <c r="X25" s="155"/>
      <c r="Y25" s="155"/>
      <c r="Z25" s="155"/>
      <c r="AC25" s="11"/>
    </row>
    <row r="26" spans="1:29" x14ac:dyDescent="0.2">
      <c r="A26" s="114"/>
      <c r="B26" s="127" t="str">
        <f>Visangud!C27</f>
        <v>70Y-71Y</v>
      </c>
      <c r="C26" s="145">
        <f>Visangud!D27</f>
        <v>497.08748870305539</v>
      </c>
      <c r="D26" s="10" t="s">
        <v>31</v>
      </c>
      <c r="E26" s="12">
        <f ca="1">[1]!ripe(E$17,[1]!juhe($T$7,6),$C26,0)</f>
        <v>14.527187953622267</v>
      </c>
      <c r="F26" s="12">
        <f ca="1">[1]!ripe(F$17,[1]!juhe($T$7,6),$C26,0)</f>
        <v>14.545246930780296</v>
      </c>
      <c r="G26" s="12">
        <f ca="1">[1]!ripe(G$17,[1]!juhe($T$7,6),$C26,0)</f>
        <v>14.563298474183473</v>
      </c>
      <c r="H26" s="12">
        <f ca="1">[1]!ripe(H$17,[1]!juhe($T$7,6),$C26,0)</f>
        <v>14.581329231544178</v>
      </c>
      <c r="I26" s="12">
        <f ca="1">[1]!ripe(I$17,[1]!juhe($T$7,6),$C26,0)</f>
        <v>14.599352043706981</v>
      </c>
      <c r="J26" s="12">
        <f ca="1">[1]!ripe(J$17,[1]!juhe($T$7,6),$C26,0)</f>
        <v>14.617366685952891</v>
      </c>
      <c r="K26" s="12">
        <f ca="1">[1]!ripe(K$17,[1]!juhe($T$7,6),$C26,0)</f>
        <v>14.635372932627991</v>
      </c>
      <c r="L26" s="12">
        <f ca="1">[1]!ripe(L$17,[1]!juhe($T$7,6),$C26,0)</f>
        <v>14.653357297586929</v>
      </c>
      <c r="M26" s="12">
        <f ca="1">[1]!ripe(M$17,[1]!juhe($T$7,6),$C26,0)</f>
        <v>14.671346039855514</v>
      </c>
      <c r="N26" s="12">
        <f ca="1">[1]!ripe(N$17,[1]!juhe($T$7,6),$C26,0)</f>
        <v>14.689312379273659</v>
      </c>
      <c r="O26" s="145"/>
      <c r="R26" s="155"/>
      <c r="S26" s="155"/>
      <c r="T26" s="155"/>
      <c r="U26" s="155"/>
      <c r="V26" s="155"/>
      <c r="W26" s="155"/>
      <c r="X26" s="155"/>
      <c r="Y26" s="155"/>
      <c r="Z26" s="155"/>
      <c r="AC26" s="11"/>
    </row>
    <row r="27" spans="1:29" x14ac:dyDescent="0.2">
      <c r="A27" s="114"/>
      <c r="B27" s="127" t="str">
        <f>Visangud!C28</f>
        <v>71Y-72Y</v>
      </c>
      <c r="C27" s="145">
        <f>Visangud!D28</f>
        <v>496.92471816638732</v>
      </c>
      <c r="D27" s="10" t="s">
        <v>31</v>
      </c>
      <c r="E27" s="12">
        <f ca="1">[1]!ripe(E$17,[1]!juhe($T$7,6),$C27,0)</f>
        <v>14.517675700382375</v>
      </c>
      <c r="F27" s="12">
        <f ca="1">[1]!ripe(F$17,[1]!juhe($T$7,6),$C27,0)</f>
        <v>14.53572285270792</v>
      </c>
      <c r="G27" s="12">
        <f ca="1">[1]!ripe(G$17,[1]!juhe($T$7,6),$C27,0)</f>
        <v>14.553762576146161</v>
      </c>
      <c r="H27" s="12">
        <f ca="1">[1]!ripe(H$17,[1]!juhe($T$7,6),$C27,0)</f>
        <v>14.571781527152419</v>
      </c>
      <c r="I27" s="12">
        <f ca="1">[1]!ripe(I$17,[1]!juhe($T$7,6),$C27,0)</f>
        <v>14.589792538163206</v>
      </c>
      <c r="J27" s="12">
        <f ca="1">[1]!ripe(J$17,[1]!juhe($T$7,6),$C27,0)</f>
        <v>14.60779538460668</v>
      </c>
      <c r="K27" s="12">
        <f ca="1">[1]!ripe(K$17,[1]!juhe($T$7,6),$C27,0)</f>
        <v>14.625789840976676</v>
      </c>
      <c r="L27" s="12">
        <f ca="1">[1]!ripe(L$17,[1]!juhe($T$7,6),$C27,0)</f>
        <v>14.643762429958432</v>
      </c>
      <c r="M27" s="12">
        <f ca="1">[1]!ripe(M$17,[1]!juhe($T$7,6),$C27,0)</f>
        <v>14.66173939338362</v>
      </c>
      <c r="N27" s="12">
        <f ca="1">[1]!ripe(N$17,[1]!juhe($T$7,6),$C27,0)</f>
        <v>14.679693968627522</v>
      </c>
      <c r="O27" s="145"/>
      <c r="R27" s="155"/>
      <c r="S27" s="155"/>
      <c r="T27" s="155"/>
      <c r="U27" s="155"/>
      <c r="V27" s="155"/>
      <c r="W27" s="155"/>
      <c r="X27" s="155"/>
      <c r="Y27" s="155"/>
      <c r="Z27" s="155"/>
      <c r="AC27" s="11"/>
    </row>
    <row r="28" spans="1:29" x14ac:dyDescent="0.2">
      <c r="A28" s="114"/>
      <c r="B28" s="127" t="str">
        <f>Visangud!C29</f>
        <v>72Y-73Y</v>
      </c>
      <c r="C28" s="145">
        <f>Visangud!D29</f>
        <v>486.73160165741831</v>
      </c>
      <c r="D28" s="10" t="s">
        <v>31</v>
      </c>
      <c r="E28" s="12">
        <f ca="1">[1]!ripe(E$17,[1]!juhe($T$7,6),$C28,0)</f>
        <v>13.928199513579557</v>
      </c>
      <c r="F28" s="12">
        <f ca="1">[1]!ripe(F$17,[1]!juhe($T$7,6),$C28,0)</f>
        <v>13.945513878732068</v>
      </c>
      <c r="G28" s="12">
        <f ca="1">[1]!ripe(G$17,[1]!juhe($T$7,6),$C28,0)</f>
        <v>13.962821116640063</v>
      </c>
      <c r="H28" s="12">
        <f ca="1">[1]!ripe(H$17,[1]!juhe($T$7,6),$C28,0)</f>
        <v>13.980108425560593</v>
      </c>
      <c r="I28" s="12">
        <f ca="1">[1]!ripe(I$17,[1]!juhe($T$7,6),$C28,0)</f>
        <v>13.997388116881492</v>
      </c>
      <c r="J28" s="12">
        <f ca="1">[1]!ripe(J$17,[1]!juhe($T$7,6),$C28,0)</f>
        <v>14.01465997514944</v>
      </c>
      <c r="K28" s="12">
        <f ca="1">[1]!ripe(K$17,[1]!juhe($T$7,6),$C28,0)</f>
        <v>14.031923784014733</v>
      </c>
      <c r="L28" s="12">
        <f ca="1">[1]!ripe(L$17,[1]!juhe($T$7,6),$C28,0)</f>
        <v>14.049166613395945</v>
      </c>
      <c r="M28" s="12">
        <f ca="1">[1]!ripe(M$17,[1]!juhe($T$7,6),$C28,0)</f>
        <v>14.066413639600542</v>
      </c>
      <c r="N28" s="12">
        <f ca="1">[1]!ripe(N$17,[1]!juhe($T$7,6),$C28,0)</f>
        <v>14.08363918667431</v>
      </c>
      <c r="O28" s="145"/>
      <c r="R28" s="155"/>
      <c r="S28" s="155"/>
      <c r="T28" s="155"/>
      <c r="U28" s="155"/>
      <c r="V28" s="155"/>
      <c r="W28" s="155"/>
      <c r="X28" s="155"/>
      <c r="Y28" s="155"/>
      <c r="Z28" s="155"/>
      <c r="AC28" s="11"/>
    </row>
    <row r="29" spans="1:29" x14ac:dyDescent="0.2">
      <c r="A29" s="114"/>
      <c r="B29" s="127" t="str">
        <f>Visangud!C30</f>
        <v>73Y-74Y</v>
      </c>
      <c r="C29" s="145">
        <f>Visangud!D30</f>
        <v>486.79097118680409</v>
      </c>
      <c r="D29" s="10" t="s">
        <v>31</v>
      </c>
      <c r="E29" s="12">
        <f ca="1">[1]!ripe(E$17,[1]!juhe($T$7,6),$C29,0)</f>
        <v>13.93159753038835</v>
      </c>
      <c r="F29" s="12">
        <f ca="1">[1]!ripe(F$17,[1]!juhe($T$7,6),$C29,0)</f>
        <v>13.948916119669311</v>
      </c>
      <c r="G29" s="12">
        <f ca="1">[1]!ripe(G$17,[1]!juhe($T$7,6),$C29,0)</f>
        <v>13.966227579966946</v>
      </c>
      <c r="H29" s="12">
        <f ca="1">[1]!ripe(H$17,[1]!juhe($T$7,6),$C29,0)</f>
        <v>13.983519106415105</v>
      </c>
      <c r="I29" s="12">
        <f ca="1">[1]!ripe(I$17,[1]!juhe($T$7,6),$C29,0)</f>
        <v>14.000803013405193</v>
      </c>
      <c r="J29" s="12">
        <f ca="1">[1]!ripe(J$17,[1]!juhe($T$7,6),$C29,0)</f>
        <v>14.018079085431328</v>
      </c>
      <c r="K29" s="12">
        <f ca="1">[1]!ripe(K$17,[1]!juhe($T$7,6),$C29,0)</f>
        <v>14.03534710609102</v>
      </c>
      <c r="L29" s="12">
        <f ca="1">[1]!ripe(L$17,[1]!juhe($T$7,6),$C29,0)</f>
        <v>14.052594142148337</v>
      </c>
      <c r="M29" s="12">
        <f ca="1">[1]!ripe(M$17,[1]!juhe($T$7,6),$C29,0)</f>
        <v>14.069845376052923</v>
      </c>
      <c r="N29" s="12">
        <f ca="1">[1]!ripe(N$17,[1]!juhe($T$7,6),$C29,0)</f>
        <v>14.087075125586487</v>
      </c>
      <c r="O29" s="145"/>
      <c r="R29" s="155"/>
      <c r="S29" s="155"/>
      <c r="T29" s="155"/>
      <c r="U29" s="155"/>
      <c r="V29" s="155"/>
      <c r="W29" s="155"/>
      <c r="X29" s="155"/>
      <c r="Y29" s="155"/>
      <c r="Z29" s="155"/>
      <c r="AC29" s="11"/>
    </row>
    <row r="30" spans="1:29" s="129" customFormat="1" hidden="1" x14ac:dyDescent="0.2">
      <c r="A30" s="224">
        <v>1</v>
      </c>
      <c r="B30" s="225" t="str">
        <f ca="1">R31</f>
        <v>74Y - 83Y</v>
      </c>
      <c r="C30" s="241">
        <f ca="1">S31</f>
        <v>485.74114021031914</v>
      </c>
      <c r="D30" s="129" t="s">
        <v>137</v>
      </c>
      <c r="E30" s="129">
        <f ca="1">[1]!Olekuvorrand($C30,$T31,$Y31,$X31,$W31,E$4,[1]!juhe($T31,6),TRUE)</f>
        <v>132.91031122207642</v>
      </c>
      <c r="F30" s="129">
        <f ca="1">[1]!Olekuvorrand($C30,$T31,$Y31,$X31,$W31,F$4,[1]!juhe($T31,6),TRUE)</f>
        <v>132.7400803565979</v>
      </c>
      <c r="G30" s="129">
        <f ca="1">[1]!Olekuvorrand($C30,$T31,$Y31,$X31,$W31,G$4,[1]!juhe($T31,6),TRUE)</f>
        <v>132.57044553756714</v>
      </c>
      <c r="H30" s="129">
        <f ca="1">[1]!Olekuvorrand($C30,$T31,$Y31,$X31,$W31,H$4,[1]!juhe($T31,6),TRUE)</f>
        <v>132.40128755569458</v>
      </c>
      <c r="I30" s="129">
        <f ca="1">[1]!Olekuvorrand($C30,$T31,$Y31,$X31,$W31,I$4,[1]!juhe($T31,6),TRUE)</f>
        <v>132.23272562026978</v>
      </c>
      <c r="J30" s="129">
        <f ca="1">[1]!Olekuvorrand($C30,$T31,$Y31,$X31,$W31,J$4,[1]!juhe($T31,6),TRUE)</f>
        <v>132.06464052200317</v>
      </c>
      <c r="K30" s="129">
        <f ca="1">[1]!Olekuvorrand($C30,$T31,$Y31,$X31,$W31,K$4,[1]!juhe($T31,6),TRUE)</f>
        <v>131.89715147018433</v>
      </c>
      <c r="L30" s="129">
        <f ca="1">[1]!Olekuvorrand($C30,$T31,$Y31,$X31,$W31,L$4,[1]!juhe($T31,6),TRUE)</f>
        <v>131.73013925552368</v>
      </c>
      <c r="M30" s="129">
        <f ca="1">[1]!Olekuvorrand($C30,$T31,$Y31,$X31,$W31,M$4,[1]!juhe($T31,6),TRUE)</f>
        <v>131.56360387802124</v>
      </c>
      <c r="N30" s="129">
        <f ca="1">[1]!Olekuvorrand($C30,$T31,$Y31,$X31,$W31,N$4,[1]!juhe($T31,6),TRUE)</f>
        <v>131.39766454696655</v>
      </c>
      <c r="O30" s="237">
        <f ca="1">U31</f>
        <v>132.06464052200317</v>
      </c>
      <c r="P30" s="160"/>
      <c r="Q30" s="167"/>
      <c r="R30" s="161"/>
      <c r="S30" s="161"/>
      <c r="T30" s="161"/>
      <c r="U30" s="161"/>
      <c r="V30" s="161"/>
      <c r="W30" s="161"/>
      <c r="X30" s="161"/>
      <c r="Y30" s="161"/>
      <c r="Z30" s="161"/>
      <c r="AA30" s="153"/>
    </row>
    <row r="31" spans="1:29" s="129" customFormat="1" x14ac:dyDescent="0.2">
      <c r="A31" s="224"/>
      <c r="B31" s="225"/>
      <c r="C31" s="241"/>
      <c r="D31" s="129" t="s">
        <v>32</v>
      </c>
      <c r="E31" s="129">
        <f ca="1">E30*[1]!juhe($T31,2)/10</f>
        <v>1240.053203701973</v>
      </c>
      <c r="F31" s="129">
        <f ca="1">F30*[1]!juhe($T31,2)/10</f>
        <v>1238.4649497270584</v>
      </c>
      <c r="G31" s="129">
        <f ca="1">G30*[1]!juhe($T31,2)/10</f>
        <v>1236.8822568655014</v>
      </c>
      <c r="H31" s="129">
        <f ca="1">H30*[1]!juhe($T31,2)/10</f>
        <v>1235.3040128946304</v>
      </c>
      <c r="I31" s="129">
        <f ca="1">I30*[1]!juhe($T31,2)/10</f>
        <v>1233.731330037117</v>
      </c>
      <c r="J31" s="129">
        <f ca="1">J30*[1]!juhe($T31,2)/10</f>
        <v>1232.1630960702896</v>
      </c>
      <c r="K31" s="129">
        <f ca="1">K30*[1]!juhe($T31,2)/10</f>
        <v>1230.6004232168198</v>
      </c>
      <c r="L31" s="129">
        <f ca="1">L30*[1]!juhe($T31,2)/10</f>
        <v>1229.0421992540359</v>
      </c>
      <c r="M31" s="129">
        <f ca="1">M30*[1]!juhe($T31,2)/10</f>
        <v>1227.4884241819382</v>
      </c>
      <c r="N31" s="129">
        <f ca="1">N30*[1]!juhe($T31,2)/10</f>
        <v>1225.9402102231979</v>
      </c>
      <c r="O31" s="237"/>
      <c r="P31" s="160"/>
      <c r="Q31" s="167" t="s">
        <v>260</v>
      </c>
      <c r="R31" s="155" t="str">
        <f t="shared" ref="R31:Y31" ca="1" si="2">INDIRECT("'"&amp;$S$1&amp;"'!"&amp;$Q31&amp;R$4)</f>
        <v>74Y - 83Y</v>
      </c>
      <c r="S31" s="155">
        <f t="shared" ca="1" si="2"/>
        <v>485.74114021031914</v>
      </c>
      <c r="T31" s="155" t="str">
        <f t="shared" ca="1" si="2"/>
        <v>OPGW-2S 2/48B1 (0/93-55.3)</v>
      </c>
      <c r="U31" s="155">
        <f t="shared" ca="1" si="2"/>
        <v>132.06464052200317</v>
      </c>
      <c r="V31" s="155">
        <f t="shared" ca="1" si="2"/>
        <v>5</v>
      </c>
      <c r="W31" s="155">
        <f t="shared" ca="1" si="2"/>
        <v>0.22139557854515249</v>
      </c>
      <c r="X31" s="155">
        <f t="shared" ca="1" si="2"/>
        <v>-5</v>
      </c>
      <c r="Y31" s="155">
        <f t="shared" ca="1" si="2"/>
        <v>356.22435808181763</v>
      </c>
      <c r="Z31" s="155">
        <v>1</v>
      </c>
      <c r="AA31" s="153"/>
    </row>
    <row r="32" spans="1:29" s="129" customFormat="1" x14ac:dyDescent="0.2">
      <c r="A32" s="224"/>
      <c r="B32" s="225"/>
      <c r="C32" s="241"/>
      <c r="D32" s="129" t="s">
        <v>31</v>
      </c>
      <c r="E32" s="129">
        <f ca="1">[1]!ripe([1]!Olekuvorrand($C30,$T31,$Y31,$X31,$W31,E$4,[1]!juhe($T31,6),TRUE),[1]!juhe($T31,6),$C30,0)</f>
        <v>13.868871722790674</v>
      </c>
      <c r="F32" s="129">
        <f ca="1">[1]!ripe([1]!Olekuvorrand($C30,$T31,$Y31,$X31,$W31,F$4,[1]!juhe($T31,6),TRUE),[1]!juhe($T31,6),$C30,0)</f>
        <v>13.886657684877171</v>
      </c>
      <c r="G32" s="129">
        <f ca="1">[1]!ripe([1]!Olekuvorrand($C30,$T31,$Y31,$X31,$W31,G$4,[1]!juhe($T31,6),TRUE),[1]!juhe($T31,6),$C30,0)</f>
        <v>13.904426808709895</v>
      </c>
      <c r="H32" s="129">
        <f ca="1">[1]!ripe([1]!Olekuvorrand($C30,$T31,$Y31,$X31,$W31,H$4,[1]!juhe($T31,6),TRUE),[1]!juhe($T31,6),$C30,0)</f>
        <v>13.922191324610592</v>
      </c>
      <c r="I32" s="129">
        <f ca="1">[1]!ripe([1]!Olekuvorrand($C30,$T31,$Y31,$X31,$W31,I$4,[1]!juhe($T31,6),TRUE),[1]!juhe($T31,6),$C30,0)</f>
        <v>13.939938455693483</v>
      </c>
      <c r="J32" s="129">
        <f ca="1">[1]!ripe([1]!Olekuvorrand($C30,$T31,$Y31,$X31,$W31,J$4,[1]!juhe($T31,6),TRUE),[1]!juhe($T31,6),$C30,0)</f>
        <v>13.957680494106597</v>
      </c>
      <c r="K32" s="129">
        <f ca="1">[1]!ripe([1]!Olekuvorrand($C30,$T31,$Y31,$X31,$W31,K$4,[1]!juhe($T31,6),TRUE),[1]!juhe($T31,6),$C30,0)</f>
        <v>13.975404596905564</v>
      </c>
      <c r="L32" s="129">
        <f ca="1">[1]!ripe([1]!Olekuvorrand($C30,$T31,$Y31,$X31,$W31,L$4,[1]!juhe($T31,6),TRUE),[1]!juhe($T31,6),$C30,0)</f>
        <v>13.993123118161966</v>
      </c>
      <c r="M32" s="129">
        <f ca="1">[1]!ripe([1]!Olekuvorrand($C30,$T31,$Y31,$X31,$W31,M$4,[1]!juhe($T31,6),TRUE),[1]!juhe($T31,6),$C30,0)</f>
        <v>14.010835843963259</v>
      </c>
      <c r="N32" s="129">
        <f ca="1">[1]!ripe([1]!Olekuvorrand($C30,$T31,$Y31,$X31,$W31,N$4,[1]!juhe($T31,6),TRUE),[1]!juhe($T31,6),$C30,0)</f>
        <v>14.028529832174391</v>
      </c>
      <c r="O32" s="237"/>
      <c r="P32" s="160"/>
      <c r="Q32" s="167"/>
      <c r="R32" s="155"/>
      <c r="S32" s="155"/>
      <c r="T32" s="155"/>
      <c r="U32" s="155"/>
      <c r="V32" s="155"/>
      <c r="W32" s="155"/>
      <c r="X32" s="155"/>
      <c r="Y32" s="155"/>
      <c r="Z32" s="155"/>
      <c r="AA32" s="153"/>
    </row>
    <row r="33" spans="1:29" s="129" customFormat="1" x14ac:dyDescent="0.2">
      <c r="A33" s="224"/>
      <c r="B33" s="225"/>
      <c r="C33" s="241"/>
      <c r="D33" s="129" t="s">
        <v>247</v>
      </c>
      <c r="E33" s="129">
        <f ca="1">[1]!ripe([1]!Olekuvorrand($C30,$T31,$Y31,$X31,$W31,E$4,[1]!juhe($T31,6)),[1]!juhe($T31,6),$C30,0)</f>
        <v>13.868871722790674</v>
      </c>
      <c r="F33" s="129">
        <f ca="1">[1]!ripe([1]!Olekuvorrand($C30,$T31,$Y31,$X31,$W31,F$4,[1]!juhe($T31,6)),[1]!juhe($T31,6),$C30,0)</f>
        <v>13.886657684877171</v>
      </c>
      <c r="G33" s="129">
        <f ca="1">[1]!ripe([1]!Olekuvorrand($C30,$T31,$Y31,$X31,$W31,G$4,[1]!juhe($T31,6)),[1]!juhe($T31,6),$C30,0)</f>
        <v>13.904426808709895</v>
      </c>
      <c r="H33" s="129">
        <f ca="1">[1]!ripe([1]!Olekuvorrand($C30,$T31,$Y31,$X31,$W31,H$4,[1]!juhe($T31,6)),[1]!juhe($T31,6),$C30,0)</f>
        <v>13.922191324610592</v>
      </c>
      <c r="I33" s="129">
        <f ca="1">[1]!ripe([1]!Olekuvorrand($C30,$T31,$Y31,$X31,$W31,I$4,[1]!juhe($T31,6)),[1]!juhe($T31,6),$C30,0)</f>
        <v>13.939938455693483</v>
      </c>
      <c r="J33" s="129">
        <f ca="1">[1]!ripe([1]!Olekuvorrand($C30,$T31,$Y31,$X31,$W31,J$4,[1]!juhe($T31,6)),[1]!juhe($T31,6),$C30,0)</f>
        <v>13.957680494106597</v>
      </c>
      <c r="K33" s="129">
        <f ca="1">[1]!ripe([1]!Olekuvorrand($C30,$T31,$Y31,$X31,$W31,K$4,[1]!juhe($T31,6)),[1]!juhe($T31,6),$C30,0)</f>
        <v>13.975404596905564</v>
      </c>
      <c r="L33" s="129">
        <f ca="1">[1]!ripe([1]!Olekuvorrand($C30,$T31,$Y31,$X31,$W31,L$4,[1]!juhe($T31,6)),[1]!juhe($T31,6),$C30,0)</f>
        <v>13.993123118161966</v>
      </c>
      <c r="M33" s="129">
        <f ca="1">[1]!ripe([1]!Olekuvorrand($C30,$T31,$Y31,$X31,$W31,M$4,[1]!juhe($T31,6)),[1]!juhe($T31,6),$C30,0)</f>
        <v>14.010835843963259</v>
      </c>
      <c r="N33" s="129">
        <f ca="1">[1]!ripe([1]!Olekuvorrand($C30,$T31,$Y31,$X31,$W31,N$4,[1]!juhe($T31,6)),[1]!juhe($T31,6),$C30,0)</f>
        <v>14.028529832174391</v>
      </c>
      <c r="O33" s="237"/>
      <c r="P33" s="160"/>
      <c r="Q33" s="167"/>
      <c r="R33" s="155"/>
      <c r="S33" s="155"/>
      <c r="T33" s="155"/>
      <c r="U33" s="155"/>
      <c r="V33" s="155"/>
      <c r="W33" s="155"/>
      <c r="X33" s="155"/>
      <c r="Y33" s="155"/>
      <c r="Z33" s="155"/>
      <c r="AA33" s="153"/>
    </row>
    <row r="34" spans="1:29" x14ac:dyDescent="0.2">
      <c r="A34" s="114"/>
      <c r="B34" s="127" t="str">
        <f>Visangud!C31</f>
        <v>74Y-75Y</v>
      </c>
      <c r="C34" s="145">
        <f>Visangud!D31</f>
        <v>486.75769226378679</v>
      </c>
      <c r="D34" s="10" t="s">
        <v>31</v>
      </c>
      <c r="E34" s="12">
        <f ca="1">[1]!ripe(E$17,[1]!juhe($T$7,6),$C34,0)</f>
        <v>13.929692759176731</v>
      </c>
      <c r="F34" s="12">
        <f ca="1">[1]!ripe(F$17,[1]!juhe($T$7,6),$C34,0)</f>
        <v>13.947008980606467</v>
      </c>
      <c r="G34" s="12">
        <f ca="1">[1]!ripe(G$17,[1]!juhe($T$7,6),$C34,0)</f>
        <v>13.964318074027572</v>
      </c>
      <c r="H34" s="12">
        <f ca="1">[1]!ripe(H$17,[1]!juhe($T$7,6),$C34,0)</f>
        <v>13.981607236324619</v>
      </c>
      <c r="I34" s="12">
        <f ca="1">[1]!ripe(I$17,[1]!juhe($T$7,6),$C34,0)</f>
        <v>13.998888780205354</v>
      </c>
      <c r="J34" s="12">
        <f ca="1">[1]!ripe(J$17,[1]!juhe($T$7,6),$C34,0)</f>
        <v>14.016162490193352</v>
      </c>
      <c r="K34" s="12">
        <f ca="1">[1]!ripe(K$17,[1]!juhe($T$7,6),$C34,0)</f>
        <v>14.033428149915718</v>
      </c>
      <c r="L34" s="12">
        <f ca="1">[1]!ripe(L$17,[1]!juhe($T$7,6),$C34,0)</f>
        <v>14.050672827904787</v>
      </c>
      <c r="M34" s="12">
        <f ca="1">[1]!ripe(M$17,[1]!juhe($T$7,6),$C34,0)</f>
        <v>14.067921703167183</v>
      </c>
      <c r="N34" s="12">
        <f ca="1">[1]!ripe(N$17,[1]!juhe($T$7,6),$C34,0)</f>
        <v>14.08514909699597</v>
      </c>
      <c r="O34" s="145"/>
      <c r="R34" s="155"/>
      <c r="S34" s="155"/>
      <c r="T34" s="155"/>
      <c r="U34" s="155"/>
      <c r="V34" s="155"/>
      <c r="W34" s="155"/>
      <c r="X34" s="155"/>
      <c r="Y34" s="155"/>
      <c r="Z34" s="155"/>
      <c r="AC34" s="11"/>
    </row>
    <row r="35" spans="1:29" x14ac:dyDescent="0.2">
      <c r="A35" s="114"/>
      <c r="B35" s="127" t="str">
        <f>Visangud!C32</f>
        <v>75Y-76Y</v>
      </c>
      <c r="C35" s="145">
        <f>Visangud!D32</f>
        <v>486.75806819534404</v>
      </c>
      <c r="D35" s="10" t="s">
        <v>31</v>
      </c>
      <c r="E35" s="12">
        <f ca="1">[1]!ripe(E$30,[1]!juhe($T$7,6),$C35,0)</f>
        <v>13.927003126600988</v>
      </c>
      <c r="F35" s="12">
        <f ca="1">[1]!ripe(F$30,[1]!juhe($T$7,6),$C35,0)</f>
        <v>13.94486363858346</v>
      </c>
      <c r="G35" s="12">
        <f ca="1">[1]!ripe(G$30,[1]!juhe($T$7,6),$C35,0)</f>
        <v>13.962707241734583</v>
      </c>
      <c r="H35" s="12">
        <f ca="1">[1]!ripe(H$30,[1]!juhe($T$7,6),$C35,0)</f>
        <v>13.980546217639523</v>
      </c>
      <c r="I35" s="12">
        <f ca="1">[1]!ripe(I$30,[1]!juhe($T$7,6),$C35,0)</f>
        <v>13.998367735858157</v>
      </c>
      <c r="J35" s="12">
        <f ca="1">[1]!ripe(J$30,[1]!juhe($T$7,6),$C35,0)</f>
        <v>14.01618414006108</v>
      </c>
      <c r="K35" s="12">
        <f ca="1">[1]!ripe(K$30,[1]!juhe($T$7,6),$C35,0)</f>
        <v>14.033982533472692</v>
      </c>
      <c r="L35" s="12">
        <f ca="1">[1]!ripe(L$30,[1]!juhe($T$7,6),$C35,0)</f>
        <v>14.051775321946691</v>
      </c>
      <c r="M35" s="12">
        <f ca="1">[1]!ripe(M$30,[1]!juhe($T$7,6),$C35,0)</f>
        <v>14.06956229067392</v>
      </c>
      <c r="N35" s="12">
        <f ca="1">[1]!ripe(N$30,[1]!juhe($T$7,6),$C35,0)</f>
        <v>14.087330443272341</v>
      </c>
      <c r="O35" s="145"/>
      <c r="R35" s="155"/>
      <c r="S35" s="155"/>
      <c r="T35" s="155"/>
      <c r="U35" s="155"/>
      <c r="V35" s="155"/>
      <c r="W35" s="155"/>
      <c r="X35" s="155"/>
      <c r="Y35" s="155"/>
      <c r="Z35" s="155"/>
      <c r="AC35" s="11"/>
    </row>
    <row r="36" spans="1:29" x14ac:dyDescent="0.2">
      <c r="A36" s="114"/>
      <c r="B36" s="127" t="str">
        <f>Visangud!C33</f>
        <v>76Y-77Y</v>
      </c>
      <c r="C36" s="145">
        <f>Visangud!D33</f>
        <v>486.75769226378679</v>
      </c>
      <c r="D36" s="10" t="s">
        <v>31</v>
      </c>
      <c r="E36" s="12">
        <f ca="1">[1]!ripe(E$30,[1]!juhe($T$7,6),$C36,0)</f>
        <v>13.926981614485243</v>
      </c>
      <c r="F36" s="12">
        <f ca="1">[1]!ripe(F$30,[1]!juhe($T$7,6),$C36,0)</f>
        <v>13.94484209887977</v>
      </c>
      <c r="G36" s="12">
        <f ca="1">[1]!ripe(G$30,[1]!juhe($T$7,6),$C36,0)</f>
        <v>13.962685674469064</v>
      </c>
      <c r="H36" s="12">
        <f ca="1">[1]!ripe(H$30,[1]!juhe($T$7,6),$C36,0)</f>
        <v>13.980524622819326</v>
      </c>
      <c r="I36" s="12">
        <f ca="1">[1]!ripe(I$30,[1]!juhe($T$7,6),$C36,0)</f>
        <v>13.998346113510244</v>
      </c>
      <c r="J36" s="12">
        <f ca="1">[1]!ripe(J$30,[1]!juhe($T$7,6),$C36,0)</f>
        <v>14.016162490193352</v>
      </c>
      <c r="K36" s="12">
        <f ca="1">[1]!ripe(K$30,[1]!juhe($T$7,6),$C36,0)</f>
        <v>14.033960856112969</v>
      </c>
      <c r="L36" s="12">
        <f ca="1">[1]!ripe(L$30,[1]!juhe($T$7,6),$C36,0)</f>
        <v>14.051753617103632</v>
      </c>
      <c r="M36" s="12">
        <f ca="1">[1]!ripe(M$30,[1]!juhe($T$7,6),$C36,0)</f>
        <v>14.069540558356513</v>
      </c>
      <c r="N36" s="12">
        <f ca="1">[1]!ripe(N$30,[1]!juhe($T$7,6),$C36,0)</f>
        <v>14.087308683509651</v>
      </c>
      <c r="O36" s="145"/>
      <c r="R36" s="155"/>
      <c r="S36" s="155"/>
      <c r="T36" s="155"/>
      <c r="U36" s="155"/>
      <c r="V36" s="155"/>
      <c r="W36" s="155"/>
      <c r="X36" s="155"/>
      <c r="Y36" s="155"/>
      <c r="Z36" s="155"/>
      <c r="AC36" s="11"/>
    </row>
    <row r="37" spans="1:29" x14ac:dyDescent="0.2">
      <c r="A37" s="114"/>
      <c r="B37" s="127" t="str">
        <f>Visangud!C34</f>
        <v>77Y-78Y</v>
      </c>
      <c r="C37" s="145">
        <f>Visangud!D34</f>
        <v>484.64354647988716</v>
      </c>
      <c r="D37" s="10" t="s">
        <v>31</v>
      </c>
      <c r="E37" s="12">
        <f ca="1">[1]!ripe(E$30,[1]!juhe($T$7,6),$C37,0)</f>
        <v>13.806265585754002</v>
      </c>
      <c r="F37" s="12">
        <f ca="1">[1]!ripe(F$30,[1]!juhe($T$7,6),$C37,0)</f>
        <v>13.823971259378542</v>
      </c>
      <c r="G37" s="12">
        <f ca="1">[1]!ripe(G$30,[1]!juhe($T$7,6),$C37,0)</f>
        <v>13.841660170759672</v>
      </c>
      <c r="H37" s="12">
        <f ca="1">[1]!ripe(H$30,[1]!juhe($T$7,6),$C37,0)</f>
        <v>13.859344495009665</v>
      </c>
      <c r="I37" s="12">
        <f ca="1">[1]!ripe(I$30,[1]!juhe($T$7,6),$C37,0)</f>
        <v>13.877011512919488</v>
      </c>
      <c r="J37" s="12">
        <f ca="1">[1]!ripe(J$30,[1]!juhe($T$7,6),$C37,0)</f>
        <v>13.894673461148599</v>
      </c>
      <c r="K37" s="12">
        <f ca="1">[1]!ripe(K$30,[1]!juhe($T$7,6),$C37,0)</f>
        <v>13.912317554727576</v>
      </c>
      <c r="L37" s="12">
        <f ca="1">[1]!ripe(L$30,[1]!juhe($T$7,6),$C37,0)</f>
        <v>13.929956091959895</v>
      </c>
      <c r="M37" s="12">
        <f ca="1">[1]!ripe(M$30,[1]!juhe($T$7,6),$C37,0)</f>
        <v>13.947588859898646</v>
      </c>
      <c r="N37" s="12">
        <f ca="1">[1]!ripe(N$30,[1]!juhe($T$7,6),$C37,0)</f>
        <v>13.96520297483149</v>
      </c>
      <c r="O37" s="145"/>
      <c r="R37" s="155"/>
      <c r="S37" s="155"/>
      <c r="T37" s="155"/>
      <c r="U37" s="155"/>
      <c r="V37" s="155"/>
      <c r="W37" s="155"/>
      <c r="X37" s="155"/>
      <c r="Y37" s="155"/>
      <c r="Z37" s="155"/>
      <c r="AC37" s="11"/>
    </row>
    <row r="38" spans="1:29" x14ac:dyDescent="0.2">
      <c r="A38" s="114"/>
      <c r="B38" s="127" t="str">
        <f>Visangud!C35</f>
        <v>78Y-79Y</v>
      </c>
      <c r="C38" s="145">
        <f>Visangud!D35</f>
        <v>488.56196610622521</v>
      </c>
      <c r="D38" s="10" t="s">
        <v>31</v>
      </c>
      <c r="E38" s="12">
        <f ca="1">[1]!ripe(E$30,[1]!juhe($T$7,6),$C38,0)</f>
        <v>14.03041977441292</v>
      </c>
      <c r="F38" s="12">
        <f ca="1">[1]!ripe(F$30,[1]!juhe($T$7,6),$C38,0)</f>
        <v>14.048412911789431</v>
      </c>
      <c r="G38" s="12">
        <f ca="1">[1]!ripe(G$30,[1]!juhe($T$7,6),$C38,0)</f>
        <v>14.066389014776016</v>
      </c>
      <c r="H38" s="12">
        <f ca="1">[1]!ripe(H$30,[1]!juhe($T$7,6),$C38,0)</f>
        <v>14.084360456156244</v>
      </c>
      <c r="I38" s="12">
        <f ca="1">[1]!ripe(I$30,[1]!juhe($T$7,6),$C38,0)</f>
        <v>14.102314310216</v>
      </c>
      <c r="J38" s="12">
        <f ca="1">[1]!ripe(J$30,[1]!juhe($T$7,6),$C38,0)</f>
        <v>14.120263012285305</v>
      </c>
      <c r="K38" s="12">
        <f ca="1">[1]!ripe(K$30,[1]!juhe($T$7,6),$C38,0)</f>
        <v>14.138193569821984</v>
      </c>
      <c r="L38" s="12">
        <f ca="1">[1]!ripe(L$30,[1]!juhe($T$7,6),$C38,0)</f>
        <v>14.156118480800911</v>
      </c>
      <c r="M38" s="12">
        <f ca="1">[1]!ripe(M$30,[1]!juhe($T$7,6),$C38,0)</f>
        <v>14.174037528817832</v>
      </c>
      <c r="N38" s="12">
        <f ca="1">[1]!ripe(N$30,[1]!juhe($T$7,6),$C38,0)</f>
        <v>14.191937620984504</v>
      </c>
      <c r="O38" s="145"/>
      <c r="R38" s="155"/>
      <c r="S38" s="155"/>
      <c r="T38" s="155"/>
      <c r="U38" s="155"/>
      <c r="V38" s="155"/>
      <c r="W38" s="155"/>
      <c r="X38" s="155"/>
      <c r="Y38" s="155"/>
      <c r="Z38" s="155"/>
      <c r="AC38" s="11"/>
    </row>
    <row r="39" spans="1:29" x14ac:dyDescent="0.2">
      <c r="A39" s="114"/>
      <c r="B39" s="127" t="str">
        <f>Visangud!C36</f>
        <v>79Y-80Y</v>
      </c>
      <c r="C39" s="145">
        <f>Visangud!D36</f>
        <v>484.71104780062262</v>
      </c>
      <c r="D39" s="10" t="s">
        <v>31</v>
      </c>
      <c r="E39" s="12">
        <f ca="1">[1]!ripe(E$30,[1]!juhe($T$7,6),$C39,0)</f>
        <v>13.810111736471475</v>
      </c>
      <c r="F39" s="12">
        <f ca="1">[1]!ripe(F$30,[1]!juhe($T$7,6),$C39,0)</f>
        <v>13.827822342544177</v>
      </c>
      <c r="G39" s="12">
        <f ca="1">[1]!ripe(G$30,[1]!juhe($T$7,6),$C39,0)</f>
        <v>13.845516181703845</v>
      </c>
      <c r="H39" s="12">
        <f ca="1">[1]!ripe(H$30,[1]!juhe($T$7,6),$C39,0)</f>
        <v>13.863205432454489</v>
      </c>
      <c r="I39" s="12">
        <f ca="1">[1]!ripe(I$30,[1]!juhe($T$7,6),$C39,0)</f>
        <v>13.880877372043761</v>
      </c>
      <c r="J39" s="12">
        <f ca="1">[1]!ripe(J$30,[1]!juhe($T$7,6),$C39,0)</f>
        <v>13.89854424054001</v>
      </c>
      <c r="K39" s="12">
        <f ca="1">[1]!ripe(K$30,[1]!juhe($T$7,6),$C39,0)</f>
        <v>13.916193249412173</v>
      </c>
      <c r="L39" s="12">
        <f ca="1">[1]!ripe(L$30,[1]!juhe($T$7,6),$C39,0)</f>
        <v>13.933836700389794</v>
      </c>
      <c r="M39" s="12">
        <f ca="1">[1]!ripe(M$30,[1]!juhe($T$7,6),$C39,0)</f>
        <v>13.951474380466633</v>
      </c>
      <c r="N39" s="12">
        <f ca="1">[1]!ripe(N$30,[1]!juhe($T$7,6),$C39,0)</f>
        <v>13.96909340234121</v>
      </c>
      <c r="O39" s="145"/>
      <c r="R39" s="155"/>
      <c r="S39" s="155"/>
      <c r="T39" s="155"/>
      <c r="U39" s="155"/>
      <c r="V39" s="155"/>
      <c r="W39" s="155"/>
      <c r="X39" s="155"/>
      <c r="Y39" s="155"/>
      <c r="Z39" s="155"/>
      <c r="AC39" s="11"/>
    </row>
    <row r="40" spans="1:29" x14ac:dyDescent="0.2">
      <c r="A40" s="114"/>
      <c r="B40" s="127" t="str">
        <f>Visangud!C37</f>
        <v>80Y-81Y</v>
      </c>
      <c r="C40" s="145">
        <f>Visangud!D37</f>
        <v>484.63429187160625</v>
      </c>
      <c r="D40" s="10" t="s">
        <v>31</v>
      </c>
      <c r="E40" s="12">
        <f ca="1">[1]!ripe(E$30,[1]!juhe($T$7,6),$C40,0)</f>
        <v>13.805738310147825</v>
      </c>
      <c r="F40" s="12">
        <f ca="1">[1]!ripe(F$30,[1]!juhe($T$7,6),$C40,0)</f>
        <v>13.823443307574323</v>
      </c>
      <c r="G40" s="12">
        <f ca="1">[1]!ripe(G$30,[1]!juhe($T$7,6),$C40,0)</f>
        <v>13.841131543397577</v>
      </c>
      <c r="H40" s="12">
        <f ca="1">[1]!ripe(H$30,[1]!juhe($T$7,6),$C40,0)</f>
        <v>13.858815192264879</v>
      </c>
      <c r="I40" s="12">
        <f ca="1">[1]!ripe(I$30,[1]!juhe($T$7,6),$C40,0)</f>
        <v>13.876481535452958</v>
      </c>
      <c r="J40" s="12">
        <f ca="1">[1]!ripe(J$30,[1]!juhe($T$7,6),$C40,0)</f>
        <v>13.894142809153944</v>
      </c>
      <c r="K40" s="12">
        <f ca="1">[1]!ripe(K$30,[1]!juhe($T$7,6),$C40,0)</f>
        <v>13.911786228886681</v>
      </c>
      <c r="L40" s="12">
        <f ca="1">[1]!ripe(L$30,[1]!juhe($T$7,6),$C40,0)</f>
        <v>13.929424092484965</v>
      </c>
      <c r="M40" s="12">
        <f ca="1">[1]!ripe(M$30,[1]!juhe($T$7,6),$C40,0)</f>
        <v>13.947056187010014</v>
      </c>
      <c r="N40" s="12">
        <f ca="1">[1]!ripe(N$30,[1]!juhe($T$7,6),$C40,0)</f>
        <v>13.964669629241534</v>
      </c>
      <c r="O40" s="145"/>
      <c r="R40" s="155"/>
      <c r="S40" s="155"/>
      <c r="T40" s="155"/>
      <c r="U40" s="155"/>
      <c r="V40" s="155"/>
      <c r="W40" s="155"/>
      <c r="X40" s="155"/>
      <c r="Y40" s="155"/>
      <c r="Z40" s="155"/>
      <c r="AC40" s="11"/>
    </row>
    <row r="41" spans="1:29" x14ac:dyDescent="0.2">
      <c r="A41" s="114"/>
      <c r="B41" s="127" t="str">
        <f>Visangud!C38</f>
        <v>81Y-82Y</v>
      </c>
      <c r="C41" s="145">
        <f>Visangud!D38</f>
        <v>484.62166110075214</v>
      </c>
      <c r="D41" s="10" t="s">
        <v>31</v>
      </c>
      <c r="E41" s="12">
        <f ca="1">[1]!ripe(E$30,[1]!juhe($T$7,6),$C41,0)</f>
        <v>13.805018696007258</v>
      </c>
      <c r="F41" s="12">
        <f ca="1">[1]!ripe(F$30,[1]!juhe($T$7,6),$C41,0)</f>
        <v>13.822722770573547</v>
      </c>
      <c r="G41" s="12">
        <f ca="1">[1]!ripe(G$30,[1]!juhe($T$7,6),$C41,0)</f>
        <v>13.840410084410282</v>
      </c>
      <c r="H41" s="12">
        <f ca="1">[1]!ripe(H$30,[1]!juhe($T$7,6),$C41,0)</f>
        <v>13.858092811530156</v>
      </c>
      <c r="I41" s="12">
        <f ca="1">[1]!ripe(I$30,[1]!juhe($T$7,6),$C41,0)</f>
        <v>13.875758233872853</v>
      </c>
      <c r="J41" s="12">
        <f ca="1">[1]!ripe(J$30,[1]!juhe($T$7,6),$C41,0)</f>
        <v>13.8934185869927</v>
      </c>
      <c r="K41" s="12">
        <f ca="1">[1]!ripe(K$30,[1]!juhe($T$7,6),$C41,0)</f>
        <v>13.911061087074923</v>
      </c>
      <c r="L41" s="12">
        <f ca="1">[1]!ripe(L$30,[1]!juhe($T$7,6),$C41,0)</f>
        <v>13.928698031312303</v>
      </c>
      <c r="M41" s="12">
        <f ca="1">[1]!ripe(M$30,[1]!juhe($T$7,6),$C41,0)</f>
        <v>13.946329206777158</v>
      </c>
      <c r="N41" s="12">
        <f ca="1">[1]!ripe(N$30,[1]!juhe($T$7,6),$C41,0)</f>
        <v>13.96394173092072</v>
      </c>
      <c r="O41" s="145"/>
      <c r="R41" s="155"/>
      <c r="S41" s="155"/>
      <c r="T41" s="155"/>
      <c r="U41" s="155"/>
      <c r="V41" s="155"/>
      <c r="W41" s="155"/>
      <c r="X41" s="155"/>
      <c r="Y41" s="155"/>
      <c r="Z41" s="155"/>
      <c r="AC41" s="11"/>
    </row>
    <row r="42" spans="1:29" x14ac:dyDescent="0.2">
      <c r="A42" s="114"/>
      <c r="B42" s="127" t="str">
        <f>Visangud!C39</f>
        <v>82Y-83Y</v>
      </c>
      <c r="C42" s="145">
        <f>Visangud!D39</f>
        <v>484.16781884778879</v>
      </c>
      <c r="D42" s="10" t="s">
        <v>31</v>
      </c>
      <c r="E42" s="12">
        <f ca="1">[1]!ripe(E$30,[1]!juhe($T$7,6),$C42,0)</f>
        <v>13.779174341117184</v>
      </c>
      <c r="F42" s="12">
        <f ca="1">[1]!ripe(F$30,[1]!juhe($T$7,6),$C42,0)</f>
        <v>13.796845271911909</v>
      </c>
      <c r="G42" s="12">
        <f ca="1">[1]!ripe(G$30,[1]!juhe($T$7,6),$C42,0)</f>
        <v>13.814499473354816</v>
      </c>
      <c r="H42" s="12">
        <f ca="1">[1]!ripe(H$30,[1]!juhe($T$7,6),$C42,0)</f>
        <v>13.832149096667651</v>
      </c>
      <c r="I42" s="12">
        <f ca="1">[1]!ripe(I$30,[1]!juhe($T$7,6),$C42,0)</f>
        <v>13.849781447599554</v>
      </c>
      <c r="J42" s="12">
        <f ca="1">[1]!ripe(J$30,[1]!juhe($T$7,6),$C42,0)</f>
        <v>13.867408738798693</v>
      </c>
      <c r="K42" s="12">
        <f ca="1">[1]!ripe(K$30,[1]!juhe($T$7,6),$C42,0)</f>
        <v>13.885018210382851</v>
      </c>
      <c r="L42" s="12">
        <f ca="1">[1]!ripe(L$30,[1]!juhe($T$7,6),$C42,0)</f>
        <v>13.902622136523256</v>
      </c>
      <c r="M42" s="12">
        <f ca="1">[1]!ripe(M$30,[1]!juhe($T$7,6),$C42,0)</f>
        <v>13.920220304690847</v>
      </c>
      <c r="N42" s="12">
        <f ca="1">[1]!ripe(N$30,[1]!juhe($T$7,6),$C42,0)</f>
        <v>13.937799856454255</v>
      </c>
      <c r="O42" s="145"/>
      <c r="R42" s="155"/>
      <c r="S42" s="155"/>
      <c r="T42" s="155"/>
      <c r="U42" s="155"/>
      <c r="V42" s="155"/>
      <c r="W42" s="155"/>
      <c r="X42" s="155"/>
      <c r="Y42" s="155"/>
      <c r="Z42" s="155"/>
      <c r="AC42" s="11"/>
    </row>
    <row r="43" spans="1:29" s="129" customFormat="1" hidden="1" x14ac:dyDescent="0.2">
      <c r="A43" s="224">
        <v>1</v>
      </c>
      <c r="B43" s="225" t="str">
        <f ca="1">R44</f>
        <v>83Y - 94Y</v>
      </c>
      <c r="C43" s="241">
        <f ca="1">S44</f>
        <v>470.96369167152091</v>
      </c>
      <c r="D43" s="129" t="s">
        <v>137</v>
      </c>
      <c r="E43" s="129">
        <f ca="1">[1]!Olekuvorrand($C43,$T44,$Y44,$X44,$W44,E$4,[1]!juhe($T44,6),TRUE)</f>
        <v>132.95441865921021</v>
      </c>
      <c r="F43" s="129">
        <f ca="1">[1]!Olekuvorrand($C43,$T44,$Y44,$X44,$W44,F$4,[1]!juhe($T44,6),TRUE)</f>
        <v>132.77536630630493</v>
      </c>
      <c r="G43" s="129">
        <f ca="1">[1]!Olekuvorrand($C43,$T44,$Y44,$X44,$W44,G$4,[1]!juhe($T44,6),TRUE)</f>
        <v>132.59679079055786</v>
      </c>
      <c r="H43" s="129">
        <f ca="1">[1]!Olekuvorrand($C43,$T44,$Y44,$X44,$W44,H$4,[1]!juhe($T44,6),TRUE)</f>
        <v>132.41881132125854</v>
      </c>
      <c r="I43" s="129">
        <f ca="1">[1]!Olekuvorrand($C43,$T44,$Y44,$X44,$W44,I$4,[1]!juhe($T44,6),TRUE)</f>
        <v>132.24142789840698</v>
      </c>
      <c r="J43" s="129">
        <f ca="1">[1]!Olekuvorrand($C43,$T44,$Y44,$X44,$W44,J$4,[1]!juhe($T44,6),TRUE)</f>
        <v>132.06464052200317</v>
      </c>
      <c r="K43" s="129">
        <f ca="1">[1]!Olekuvorrand($C43,$T44,$Y44,$X44,$W44,K$4,[1]!juhe($T44,6),TRUE)</f>
        <v>131.88844919204712</v>
      </c>
      <c r="L43" s="129">
        <f ca="1">[1]!Olekuvorrand($C43,$T44,$Y44,$X44,$W44,L$4,[1]!juhe($T44,6),TRUE)</f>
        <v>131.71273469924927</v>
      </c>
      <c r="M43" s="129">
        <f ca="1">[1]!Olekuvorrand($C43,$T44,$Y44,$X44,$W44,M$4,[1]!juhe($T44,6),TRUE)</f>
        <v>131.53773546218872</v>
      </c>
      <c r="N43" s="129">
        <f ca="1">[1]!Olekuvorrand($C43,$T44,$Y44,$X44,$W44,N$4,[1]!juhe($T44,6),TRUE)</f>
        <v>131.36321306228638</v>
      </c>
      <c r="O43" s="237">
        <f ca="1">U44</f>
        <v>132.06464052200317</v>
      </c>
      <c r="P43" s="160"/>
      <c r="Q43" s="167"/>
      <c r="R43" s="161"/>
      <c r="S43" s="161"/>
      <c r="T43" s="161"/>
      <c r="U43" s="161"/>
      <c r="V43" s="161"/>
      <c r="W43" s="161"/>
      <c r="X43" s="161"/>
      <c r="Y43" s="161"/>
      <c r="Z43" s="161"/>
      <c r="AA43" s="153"/>
    </row>
    <row r="44" spans="1:29" s="129" customFormat="1" x14ac:dyDescent="0.2">
      <c r="A44" s="224"/>
      <c r="B44" s="225"/>
      <c r="C44" s="241"/>
      <c r="D44" s="129" t="s">
        <v>32</v>
      </c>
      <c r="E44" s="129">
        <f ca="1">E43*[1]!juhe($T44,2)/10</f>
        <v>1240.4647260904312</v>
      </c>
      <c r="F44" s="129">
        <f ca="1">F43*[1]!juhe($T44,2)/10</f>
        <v>1238.794167637825</v>
      </c>
      <c r="G44" s="129">
        <f ca="1">G43*[1]!juhe($T44,2)/10</f>
        <v>1237.1280580759048</v>
      </c>
      <c r="H44" s="129">
        <f ca="1">H43*[1]!juhe($T44,2)/10</f>
        <v>1235.4675096273422</v>
      </c>
      <c r="I44" s="129">
        <f ca="1">I43*[1]!juhe($T44,2)/10</f>
        <v>1233.8125222921371</v>
      </c>
      <c r="J44" s="129">
        <f ca="1">J43*[1]!juhe($T44,2)/10</f>
        <v>1232.1630960702896</v>
      </c>
      <c r="K44" s="129">
        <f ca="1">K43*[1]!juhe($T44,2)/10</f>
        <v>1230.5192309617996</v>
      </c>
      <c r="L44" s="129">
        <f ca="1">L43*[1]!juhe($T44,2)/10</f>
        <v>1228.8798147439957</v>
      </c>
      <c r="M44" s="129">
        <f ca="1">M43*[1]!juhe($T44,2)/10</f>
        <v>1227.2470718622208</v>
      </c>
      <c r="N44" s="129">
        <f ca="1">N43*[1]!juhe($T44,2)/10</f>
        <v>1225.6187778711319</v>
      </c>
      <c r="O44" s="237"/>
      <c r="P44" s="160"/>
      <c r="Q44" s="167" t="s">
        <v>261</v>
      </c>
      <c r="R44" s="155" t="str">
        <f t="shared" ref="R44:Y44" ca="1" si="3">INDIRECT("'"&amp;$S$1&amp;"'!"&amp;$Q44&amp;R$4)</f>
        <v>83Y - 94Y</v>
      </c>
      <c r="S44" s="155">
        <f t="shared" ca="1" si="3"/>
        <v>470.96369167152091</v>
      </c>
      <c r="T44" s="155" t="str">
        <f t="shared" ca="1" si="3"/>
        <v>OPGW-2S 2/48B1 (0/93-55.3)</v>
      </c>
      <c r="U44" s="155">
        <f t="shared" ca="1" si="3"/>
        <v>132.06464052200317</v>
      </c>
      <c r="V44" s="155">
        <f t="shared" ca="1" si="3"/>
        <v>5</v>
      </c>
      <c r="W44" s="155">
        <f t="shared" ca="1" si="3"/>
        <v>0.22170886100945356</v>
      </c>
      <c r="X44" s="155">
        <f t="shared" ca="1" si="3"/>
        <v>-5</v>
      </c>
      <c r="Y44" s="155">
        <f t="shared" ca="1" si="3"/>
        <v>353.12038660049438</v>
      </c>
      <c r="Z44" s="155">
        <v>1</v>
      </c>
      <c r="AA44" s="153"/>
    </row>
    <row r="45" spans="1:29" s="129" customFormat="1" x14ac:dyDescent="0.2">
      <c r="A45" s="224"/>
      <c r="B45" s="225"/>
      <c r="C45" s="241"/>
      <c r="D45" s="129" t="s">
        <v>31</v>
      </c>
      <c r="E45" s="129">
        <f ca="1">[1]!ripe([1]!Olekuvorrand($C43,$T44,$Y44,$X44,$W44,E$4,[1]!juhe($T44,6),TRUE),[1]!juhe($T44,6),$C43,0)</f>
        <v>13.033531594282481</v>
      </c>
      <c r="F45" s="129">
        <f ca="1">[1]!ripe([1]!Olekuvorrand($C43,$T44,$Y44,$X44,$W44,F$4,[1]!juhe($T44,6),TRUE),[1]!juhe($T44,6),$C43,0)</f>
        <v>13.051107780012881</v>
      </c>
      <c r="G45" s="129">
        <f ca="1">[1]!ripe([1]!Olekuvorrand($C43,$T44,$Y44,$X44,$W44,G$4,[1]!juhe($T44,6),TRUE),[1]!juhe($T44,6),$C43,0)</f>
        <v>13.068684436951493</v>
      </c>
      <c r="H45" s="129">
        <f ca="1">[1]!ripe([1]!Olekuvorrand($C43,$T44,$Y44,$X44,$W44,H$4,[1]!juhe($T44,6),TRUE),[1]!juhe($T44,6),$C43,0)</f>
        <v>13.086249596291927</v>
      </c>
      <c r="I45" s="129">
        <f ca="1">[1]!ripe([1]!Olekuvorrand($C43,$T44,$Y44,$X44,$W44,I$4,[1]!juhe($T44,6),TRUE),[1]!juhe($T44,6),$C43,0)</f>
        <v>13.103802974099247</v>
      </c>
      <c r="J45" s="129">
        <f ca="1">[1]!ripe([1]!Olekuvorrand($C43,$T44,$Y44,$X44,$W44,J$4,[1]!juhe($T44,6),TRUE),[1]!juhe($T44,6),$C43,0)</f>
        <v>13.121344285229515</v>
      </c>
      <c r="K45" s="129">
        <f ca="1">[1]!ripe([1]!Olekuvorrand($C43,$T44,$Y44,$X44,$W44,K$4,[1]!juhe($T44,6),TRUE),[1]!juhe($T44,6),$C43,0)</f>
        <v>13.138873243334553</v>
      </c>
      <c r="L45" s="129">
        <f ca="1">[1]!ripe([1]!Olekuvorrand($C43,$T44,$Y44,$X44,$W44,L$4,[1]!juhe($T44,6),TRUE),[1]!juhe($T44,6),$C43,0)</f>
        <v>13.156401468324789</v>
      </c>
      <c r="M45" s="129">
        <f ca="1">[1]!ripe([1]!Olekuvorrand($C43,$T44,$Y44,$X44,$W44,M$4,[1]!juhe($T44,6),TRUE),[1]!juhe($T44,6),$C43,0)</f>
        <v>13.173904888247058</v>
      </c>
      <c r="N45" s="129">
        <f ca="1">[1]!ripe([1]!Olekuvorrand($C43,$T44,$Y44,$X44,$W44,N$4,[1]!juhe($T44,6),TRUE),[1]!juhe($T44,6),$C43,0)</f>
        <v>13.191407059848876</v>
      </c>
      <c r="O45" s="237"/>
      <c r="P45" s="160"/>
      <c r="Q45" s="167"/>
      <c r="R45" s="155"/>
      <c r="S45" s="155"/>
      <c r="T45" s="155"/>
      <c r="U45" s="155"/>
      <c r="V45" s="155"/>
      <c r="W45" s="155"/>
      <c r="X45" s="155"/>
      <c r="Y45" s="155"/>
      <c r="Z45" s="155"/>
      <c r="AA45" s="153"/>
    </row>
    <row r="46" spans="1:29" s="129" customFormat="1" x14ac:dyDescent="0.2">
      <c r="A46" s="224"/>
      <c r="B46" s="225"/>
      <c r="C46" s="241"/>
      <c r="D46" s="129" t="s">
        <v>247</v>
      </c>
      <c r="E46" s="129">
        <f ca="1">[1]!ripe([1]!Olekuvorrand($C43,$T44,$Y44,$X44,$W44,E$4,[1]!juhe($T44,6)),[1]!juhe($T44,6),$C43,0)</f>
        <v>13.033531594282481</v>
      </c>
      <c r="F46" s="129">
        <f ca="1">[1]!ripe([1]!Olekuvorrand($C43,$T44,$Y44,$X44,$W44,F$4,[1]!juhe($T44,6)),[1]!juhe($T44,6),$C43,0)</f>
        <v>13.051107780012881</v>
      </c>
      <c r="G46" s="129">
        <f ca="1">[1]!ripe([1]!Olekuvorrand($C43,$T44,$Y44,$X44,$W44,G$4,[1]!juhe($T44,6)),[1]!juhe($T44,6),$C43,0)</f>
        <v>13.068684436951493</v>
      </c>
      <c r="H46" s="129">
        <f ca="1">[1]!ripe([1]!Olekuvorrand($C43,$T44,$Y44,$X44,$W44,H$4,[1]!juhe($T44,6)),[1]!juhe($T44,6),$C43,0)</f>
        <v>13.086249596291927</v>
      </c>
      <c r="I46" s="129">
        <f ca="1">[1]!ripe([1]!Olekuvorrand($C43,$T44,$Y44,$X44,$W44,I$4,[1]!juhe($T44,6)),[1]!juhe($T44,6),$C43,0)</f>
        <v>13.103802974099247</v>
      </c>
      <c r="J46" s="129">
        <f ca="1">[1]!ripe([1]!Olekuvorrand($C43,$T44,$Y44,$X44,$W44,J$4,[1]!juhe($T44,6)),[1]!juhe($T44,6),$C43,0)</f>
        <v>13.121344285229515</v>
      </c>
      <c r="K46" s="129">
        <f ca="1">[1]!ripe([1]!Olekuvorrand($C43,$T44,$Y44,$X44,$W44,K$4,[1]!juhe($T44,6)),[1]!juhe($T44,6),$C43,0)</f>
        <v>13.138873243334553</v>
      </c>
      <c r="L46" s="129">
        <f ca="1">[1]!ripe([1]!Olekuvorrand($C43,$T44,$Y44,$X44,$W44,L$4,[1]!juhe($T44,6)),[1]!juhe($T44,6),$C43,0)</f>
        <v>13.156401468324789</v>
      </c>
      <c r="M46" s="129">
        <f ca="1">[1]!ripe([1]!Olekuvorrand($C43,$T44,$Y44,$X44,$W44,M$4,[1]!juhe($T44,6)),[1]!juhe($T44,6),$C43,0)</f>
        <v>13.173904888247058</v>
      </c>
      <c r="N46" s="129">
        <f ca="1">[1]!ripe([1]!Olekuvorrand($C43,$T44,$Y44,$X44,$W44,N$4,[1]!juhe($T44,6)),[1]!juhe($T44,6),$C43,0)</f>
        <v>13.191407059848876</v>
      </c>
      <c r="O46" s="237"/>
      <c r="P46" s="160"/>
      <c r="Q46" s="167"/>
      <c r="R46" s="155"/>
      <c r="S46" s="155"/>
      <c r="T46" s="155"/>
      <c r="U46" s="155"/>
      <c r="V46" s="155"/>
      <c r="W46" s="155"/>
      <c r="X46" s="155"/>
      <c r="Y46" s="155"/>
      <c r="Z46" s="155"/>
      <c r="AA46" s="153"/>
    </row>
    <row r="47" spans="1:29" x14ac:dyDescent="0.2">
      <c r="A47" s="114"/>
      <c r="B47" s="127" t="str">
        <f>Visangud!C40</f>
        <v>83Y-84Y</v>
      </c>
      <c r="C47" s="145">
        <f>Visangud!D40</f>
        <v>484.66025821210201</v>
      </c>
      <c r="D47" s="10" t="s">
        <v>31</v>
      </c>
      <c r="E47" s="12">
        <f ca="1">[1]!ripe(E$43,[1]!juhe($T$7,6),$C47,0)</f>
        <v>13.802637227282776</v>
      </c>
      <c r="F47" s="12">
        <f ca="1">[1]!ripe(F$43,[1]!juhe($T$7,6),$C47,0)</f>
        <v>13.821250579598006</v>
      </c>
      <c r="G47" s="12">
        <f ca="1">[1]!ripe(G$43,[1]!juhe($T$7,6),$C47,0)</f>
        <v>13.839864430927332</v>
      </c>
      <c r="H47" s="12">
        <f ca="1">[1]!ripe(H$43,[1]!juhe($T$7,6),$C47,0)</f>
        <v>13.858466106187919</v>
      </c>
      <c r="I47" s="12">
        <f ca="1">[1]!ripe(I$43,[1]!juhe($T$7,6),$C47,0)</f>
        <v>13.877055304689893</v>
      </c>
      <c r="J47" s="12">
        <f ca="1">[1]!ripe(J$43,[1]!juhe($T$7,6),$C47,0)</f>
        <v>13.895631724463041</v>
      </c>
      <c r="K47" s="12">
        <f ca="1">[1]!ripe(K$43,[1]!juhe($T$7,6),$C47,0)</f>
        <v>13.914195062261848</v>
      </c>
      <c r="L47" s="12">
        <f ca="1">[1]!ripe(L$43,[1]!juhe($T$7,6),$C47,0)</f>
        <v>13.932757623684921</v>
      </c>
      <c r="M47" s="12">
        <f ca="1">[1]!ripe(M$43,[1]!juhe($T$7,6),$C47,0)</f>
        <v>13.951293916298802</v>
      </c>
      <c r="N47" s="12">
        <f ca="1">[1]!ripe(N$43,[1]!juhe($T$7,6),$C47,0)</f>
        <v>13.969828886929132</v>
      </c>
      <c r="O47" s="145"/>
      <c r="R47" s="155"/>
      <c r="S47" s="155"/>
      <c r="T47" s="155"/>
      <c r="U47" s="155"/>
      <c r="V47" s="155"/>
      <c r="W47" s="155"/>
      <c r="X47" s="155"/>
      <c r="Y47" s="155"/>
      <c r="Z47" s="155"/>
      <c r="AC47" s="11"/>
    </row>
    <row r="48" spans="1:29" x14ac:dyDescent="0.2">
      <c r="A48" s="114"/>
      <c r="B48" s="127" t="str">
        <f>Visangud!C41</f>
        <v>84Y-85Y</v>
      </c>
      <c r="C48" s="145">
        <f>Visangud!D41</f>
        <v>479.84296522592479</v>
      </c>
      <c r="D48" s="10" t="s">
        <v>31</v>
      </c>
      <c r="E48" s="12">
        <f ca="1">[1]!ripe(E$43,[1]!juhe($T$7,6),$C48,0)</f>
        <v>13.529617518473144</v>
      </c>
      <c r="F48" s="12">
        <f ca="1">[1]!ripe(F$43,[1]!juhe($T$7,6),$C48,0)</f>
        <v>13.547862693899754</v>
      </c>
      <c r="G48" s="12">
        <f ca="1">[1]!ripe(G$43,[1]!juhe($T$7,6),$C48,0)</f>
        <v>13.566108358469833</v>
      </c>
      <c r="H48" s="12">
        <f ca="1">[1]!ripe(H$43,[1]!juhe($T$7,6),$C48,0)</f>
        <v>13.584342087816941</v>
      </c>
      <c r="I48" s="12">
        <f ca="1">[1]!ripe(I$43,[1]!juhe($T$7,6),$C48,0)</f>
        <v>13.602563587198926</v>
      </c>
      <c r="J48" s="12">
        <f ca="1">[1]!ripe(J$43,[1]!juhe($T$7,6),$C48,0)</f>
        <v>13.620772560618621</v>
      </c>
      <c r="K48" s="12">
        <f ca="1">[1]!ripe(K$43,[1]!juhe($T$7,6),$C48,0)</f>
        <v>13.638968710828788</v>
      </c>
      <c r="L48" s="12">
        <f ca="1">[1]!ripe(L$43,[1]!juhe($T$7,6),$C48,0)</f>
        <v>13.657164100020131</v>
      </c>
      <c r="M48" s="12">
        <f ca="1">[1]!ripe(M$43,[1]!juhe($T$7,6),$C48,0)</f>
        <v>13.675333740006074</v>
      </c>
      <c r="N48" s="12">
        <f ca="1">[1]!ripe(N$43,[1]!juhe($T$7,6),$C48,0)</f>
        <v>13.693502084157641</v>
      </c>
      <c r="O48" s="145"/>
      <c r="R48" s="155"/>
      <c r="S48" s="155"/>
      <c r="T48" s="155"/>
      <c r="U48" s="155"/>
      <c r="V48" s="155"/>
      <c r="W48" s="155"/>
      <c r="X48" s="155"/>
      <c r="Y48" s="155"/>
      <c r="Z48" s="155"/>
      <c r="AC48" s="11"/>
    </row>
    <row r="49" spans="1:29" x14ac:dyDescent="0.2">
      <c r="A49" s="114"/>
      <c r="B49" s="127" t="str">
        <f>Visangud!C42</f>
        <v>85Y-86Y</v>
      </c>
      <c r="C49" s="145">
        <f>Visangud!D42</f>
        <v>481.2368661378494</v>
      </c>
      <c r="D49" s="10" t="s">
        <v>31</v>
      </c>
      <c r="E49" s="12">
        <f ca="1">[1]!ripe(E$43,[1]!juhe($T$7,6),$C49,0)</f>
        <v>13.608336346681345</v>
      </c>
      <c r="F49" s="12">
        <f ca="1">[1]!ripe(F$43,[1]!juhe($T$7,6),$C49,0)</f>
        <v>13.626687677276649</v>
      </c>
      <c r="G49" s="12">
        <f ca="1">[1]!ripe(G$43,[1]!juhe($T$7,6),$C49,0)</f>
        <v>13.645039499861387</v>
      </c>
      <c r="H49" s="12">
        <f ca="1">[1]!ripe(H$43,[1]!juhe($T$7,6),$C49,0)</f>
        <v>13.663379317780926</v>
      </c>
      <c r="I49" s="12">
        <f ca="1">[1]!ripe(I$43,[1]!juhe($T$7,6),$C49,0)</f>
        <v>13.681706834578227</v>
      </c>
      <c r="J49" s="12">
        <f ca="1">[1]!ripe(J$43,[1]!juhe($T$7,6),$C49,0)</f>
        <v>13.700021752533941</v>
      </c>
      <c r="K49" s="12">
        <f ca="1">[1]!ripe(K$43,[1]!juhe($T$7,6),$C49,0)</f>
        <v>13.71832377267136</v>
      </c>
      <c r="L49" s="12">
        <f ca="1">[1]!ripe(L$43,[1]!juhe($T$7,6),$C49,0)</f>
        <v>13.73662502736215</v>
      </c>
      <c r="M49" s="12">
        <f ca="1">[1]!ripe(M$43,[1]!juhe($T$7,6),$C49,0)</f>
        <v>13.754900383031979</v>
      </c>
      <c r="N49" s="12">
        <f ca="1">[1]!ripe(N$43,[1]!juhe($T$7,6),$C49,0)</f>
        <v>13.773174435327929</v>
      </c>
      <c r="O49" s="145"/>
      <c r="R49" s="155"/>
      <c r="S49" s="155"/>
      <c r="T49" s="155"/>
      <c r="U49" s="155"/>
      <c r="V49" s="155"/>
      <c r="W49" s="155"/>
      <c r="X49" s="155"/>
      <c r="Y49" s="155"/>
      <c r="Z49" s="155"/>
      <c r="AC49" s="11"/>
    </row>
    <row r="50" spans="1:29" x14ac:dyDescent="0.2">
      <c r="A50" s="114"/>
      <c r="B50" s="127" t="str">
        <f>Visangud!C43</f>
        <v>86Y-87Y</v>
      </c>
      <c r="C50" s="145">
        <f>Visangud!D43</f>
        <v>498.84288072503989</v>
      </c>
      <c r="D50" s="10" t="s">
        <v>31</v>
      </c>
      <c r="E50" s="12">
        <f ca="1">[1]!ripe(E$43,[1]!juhe($T$7,6),$C50,0)</f>
        <v>14.622270441414859</v>
      </c>
      <c r="F50" s="12">
        <f ca="1">[1]!ripe(F$43,[1]!juhe($T$7,6),$C50,0)</f>
        <v>14.641989098573843</v>
      </c>
      <c r="G50" s="12">
        <f ca="1">[1]!ripe(G$43,[1]!juhe($T$7,6),$C50,0)</f>
        <v>14.661708284379561</v>
      </c>
      <c r="H50" s="12">
        <f ca="1">[1]!ripe(H$43,[1]!juhe($T$7,6),$C50,0)</f>
        <v>14.681414571072803</v>
      </c>
      <c r="I50" s="12">
        <f ca="1">[1]!ripe(I$43,[1]!juhe($T$7,6),$C50,0)</f>
        <v>14.701107640108026</v>
      </c>
      <c r="J50" s="12">
        <f ca="1">[1]!ripe(J$43,[1]!juhe($T$7,6),$C50,0)</f>
        <v>14.720787171583309</v>
      </c>
      <c r="K50" s="12">
        <f ca="1">[1]!ripe(K$43,[1]!juhe($T$7,6),$C50,0)</f>
        <v>14.7404528442457</v>
      </c>
      <c r="L50" s="12">
        <f ca="1">[1]!ripe(L$43,[1]!juhe($T$7,6),$C50,0)</f>
        <v>14.760117694429333</v>
      </c>
      <c r="M50" s="12">
        <f ca="1">[1]!ripe(M$43,[1]!juhe($T$7,6),$C50,0)</f>
        <v>14.779754715899811</v>
      </c>
      <c r="N50" s="12">
        <f ca="1">[1]!ripe(N$43,[1]!juhe($T$7,6),$C50,0)</f>
        <v>14.799390336884231</v>
      </c>
      <c r="O50" s="145"/>
      <c r="R50" s="155"/>
      <c r="S50" s="155"/>
      <c r="T50" s="155"/>
      <c r="U50" s="155"/>
      <c r="V50" s="155"/>
      <c r="W50" s="155"/>
      <c r="X50" s="155"/>
      <c r="Y50" s="155"/>
      <c r="Z50" s="155"/>
      <c r="AC50" s="11"/>
    </row>
    <row r="51" spans="1:29" x14ac:dyDescent="0.2">
      <c r="A51" s="114"/>
      <c r="B51" s="127" t="str">
        <f>Visangud!C44</f>
        <v>87Y-88Y</v>
      </c>
      <c r="C51" s="145">
        <f>Visangud!D44</f>
        <v>478.40236657103532</v>
      </c>
      <c r="D51" s="10" t="s">
        <v>31</v>
      </c>
      <c r="E51" s="12">
        <f ca="1">[1]!ripe(E$43,[1]!juhe($T$7,6),$C51,0)</f>
        <v>13.44850143525772</v>
      </c>
      <c r="F51" s="12">
        <f ca="1">[1]!ripe(F$43,[1]!juhe($T$7,6),$C51,0)</f>
        <v>13.46663722273111</v>
      </c>
      <c r="G51" s="12">
        <f ca="1">[1]!ripe(G$43,[1]!juhe($T$7,6),$C51,0)</f>
        <v>13.48477349641534</v>
      </c>
      <c r="H51" s="12">
        <f ca="1">[1]!ripe(H$43,[1]!juhe($T$7,6),$C51,0)</f>
        <v>13.502897906433573</v>
      </c>
      <c r="I51" s="12">
        <f ca="1">[1]!ripe(I$43,[1]!juhe($T$7,6),$C51,0)</f>
        <v>13.521010159810769</v>
      </c>
      <c r="J51" s="12">
        <f ca="1">[1]!ripe(J$43,[1]!juhe($T$7,6),$C51,0)</f>
        <v>13.539109962324403</v>
      </c>
      <c r="K51" s="12">
        <f ca="1">[1]!ripe(K$43,[1]!juhe($T$7,6),$C51,0)</f>
        <v>13.557197018509358</v>
      </c>
      <c r="L51" s="12">
        <f ca="1">[1]!ripe(L$43,[1]!juhe($T$7,6),$C51,0)</f>
        <v>13.575283318238139</v>
      </c>
      <c r="M51" s="12">
        <f ca="1">[1]!ripe(M$43,[1]!juhe($T$7,6),$C51,0)</f>
        <v>13.593344023139473</v>
      </c>
      <c r="N51" s="12">
        <f ca="1">[1]!ripe(N$43,[1]!juhe($T$7,6),$C51,0)</f>
        <v>13.611403439975536</v>
      </c>
      <c r="O51" s="145"/>
      <c r="R51" s="155"/>
      <c r="S51" s="155"/>
      <c r="T51" s="155"/>
      <c r="U51" s="155"/>
      <c r="V51" s="155"/>
      <c r="W51" s="155"/>
      <c r="X51" s="155"/>
      <c r="Y51" s="155"/>
      <c r="Z51" s="155"/>
      <c r="AC51" s="11"/>
    </row>
    <row r="52" spans="1:29" x14ac:dyDescent="0.2">
      <c r="A52" s="114"/>
      <c r="B52" s="127" t="str">
        <f>Visangud!C45</f>
        <v>88Y-89Y</v>
      </c>
      <c r="C52" s="145">
        <f>Visangud!D45</f>
        <v>461.75833704303051</v>
      </c>
      <c r="D52" s="10" t="s">
        <v>31</v>
      </c>
      <c r="E52" s="12">
        <f ca="1">[1]!ripe(E$43,[1]!juhe($T$7,6),$C52,0)</f>
        <v>12.52900970562572</v>
      </c>
      <c r="F52" s="12">
        <f ca="1">[1]!ripe(F$43,[1]!juhe($T$7,6),$C52,0)</f>
        <v>12.54590552545867</v>
      </c>
      <c r="G52" s="12">
        <f ca="1">[1]!ripe(G$43,[1]!juhe($T$7,6),$C52,0)</f>
        <v>12.562801798259583</v>
      </c>
      <c r="H52" s="12">
        <f ca="1">[1]!ripe(H$43,[1]!juhe($T$7,6),$C52,0)</f>
        <v>12.579687018528947</v>
      </c>
      <c r="I52" s="12">
        <f ca="1">[1]!ripe(I$43,[1]!juhe($T$7,6),$C52,0)</f>
        <v>12.59656091332281</v>
      </c>
      <c r="J52" s="12">
        <f ca="1">[1]!ripe(J$43,[1]!juhe($T$7,6),$C52,0)</f>
        <v>12.613423208535025</v>
      </c>
      <c r="K52" s="12">
        <f ca="1">[1]!ripe(K$43,[1]!juhe($T$7,6),$C52,0)</f>
        <v>12.630273628901818</v>
      </c>
      <c r="L52" s="12">
        <f ca="1">[1]!ripe(L$43,[1]!juhe($T$7,6),$C52,0)</f>
        <v>12.647123344532339</v>
      </c>
      <c r="M52" s="12">
        <f ca="1">[1]!ripe(M$43,[1]!juhe($T$7,6),$C52,0)</f>
        <v>12.663949215287428</v>
      </c>
      <c r="N52" s="12">
        <f ca="1">[1]!ripe(N$43,[1]!juhe($T$7,6),$C52,0)</f>
        <v>12.68077388604396</v>
      </c>
      <c r="O52" s="145"/>
      <c r="R52" s="155"/>
      <c r="S52" s="155"/>
      <c r="T52" s="155"/>
      <c r="U52" s="155"/>
      <c r="V52" s="155"/>
      <c r="W52" s="155"/>
      <c r="X52" s="155"/>
      <c r="Y52" s="155"/>
      <c r="Z52" s="155"/>
      <c r="AC52" s="11"/>
    </row>
    <row r="53" spans="1:29" x14ac:dyDescent="0.2">
      <c r="A53" s="114"/>
      <c r="B53" s="127" t="str">
        <f>Visangud!C46</f>
        <v>89Y-90Y</v>
      </c>
      <c r="C53" s="145">
        <f>Visangud!D46</f>
        <v>463.14652239926642</v>
      </c>
      <c r="D53" s="10" t="s">
        <v>31</v>
      </c>
      <c r="E53" s="12">
        <f ca="1">[1]!ripe(E$43,[1]!juhe($T$7,6),$C53,0)</f>
        <v>12.604454933557102</v>
      </c>
      <c r="F53" s="12">
        <f ca="1">[1]!ripe(F$43,[1]!juhe($T$7,6),$C53,0)</f>
        <v>12.621452493991132</v>
      </c>
      <c r="G53" s="12">
        <f ca="1">[1]!ripe(G$43,[1]!juhe($T$7,6),$C53,0)</f>
        <v>12.638450510120736</v>
      </c>
      <c r="H53" s="12">
        <f ca="1">[1]!ripe(H$43,[1]!juhe($T$7,6),$C53,0)</f>
        <v>12.655437407164387</v>
      </c>
      <c r="I53" s="12">
        <f ca="1">[1]!ripe(I$43,[1]!juhe($T$7,6),$C53,0)</f>
        <v>12.672412910534565</v>
      </c>
      <c r="J53" s="12">
        <f ca="1">[1]!ripe(J$43,[1]!juhe($T$7,6),$C53,0)</f>
        <v>12.689376744474551</v>
      </c>
      <c r="K53" s="12">
        <f ca="1">[1]!ripe(K$43,[1]!juhe($T$7,6),$C53,0)</f>
        <v>12.706328632063029</v>
      </c>
      <c r="L53" s="12">
        <f ca="1">[1]!ripe(L$43,[1]!juhe($T$7,6),$C53,0)</f>
        <v>12.723279810671567</v>
      </c>
      <c r="M53" s="12">
        <f ca="1">[1]!ripe(M$43,[1]!juhe($T$7,6),$C53,0)</f>
        <v>12.740207000819336</v>
      </c>
      <c r="N53" s="12">
        <f ca="1">[1]!ripe(N$43,[1]!juhe($T$7,6),$C53,0)</f>
        <v>12.757132983742586</v>
      </c>
      <c r="O53" s="145"/>
      <c r="R53" s="155"/>
      <c r="S53" s="155"/>
      <c r="T53" s="155"/>
      <c r="U53" s="155"/>
      <c r="V53" s="155"/>
      <c r="W53" s="155"/>
      <c r="X53" s="155"/>
      <c r="Y53" s="155"/>
      <c r="Z53" s="155"/>
      <c r="AC53" s="11"/>
    </row>
    <row r="54" spans="1:29" x14ac:dyDescent="0.2">
      <c r="A54" s="114"/>
      <c r="B54" s="127" t="str">
        <f>Visangud!C47</f>
        <v>90Y-91Y</v>
      </c>
      <c r="C54" s="145">
        <f>Visangud!D47</f>
        <v>462.11899245496096</v>
      </c>
      <c r="D54" s="10" t="s">
        <v>31</v>
      </c>
      <c r="E54" s="12">
        <f ca="1">[1]!ripe(E$43,[1]!juhe($T$7,6),$C54,0)</f>
        <v>12.548588863973482</v>
      </c>
      <c r="F54" s="12">
        <f ca="1">[1]!ripe(F$43,[1]!juhe($T$7,6),$C54,0)</f>
        <v>12.565511087005065</v>
      </c>
      <c r="G54" s="12">
        <f ca="1">[1]!ripe(G$43,[1]!juhe($T$7,6),$C54,0)</f>
        <v>12.582433763712466</v>
      </c>
      <c r="H54" s="12">
        <f ca="1">[1]!ripe(H$43,[1]!juhe($T$7,6),$C54,0)</f>
        <v>12.59934537061646</v>
      </c>
      <c r="I54" s="12">
        <f ca="1">[1]!ripe(I$43,[1]!juhe($T$7,6),$C54,0)</f>
        <v>12.616245634346566</v>
      </c>
      <c r="J54" s="12">
        <f ca="1">[1]!ripe(J$43,[1]!juhe($T$7,6),$C54,0)</f>
        <v>12.633134280368289</v>
      </c>
      <c r="K54" s="12">
        <f ca="1">[1]!ripe(K$43,[1]!juhe($T$7,6),$C54,0)</f>
        <v>12.650011032987697</v>
      </c>
      <c r="L54" s="12">
        <f ca="1">[1]!ripe(L$43,[1]!juhe($T$7,6),$C54,0)</f>
        <v>12.666887079769538</v>
      </c>
      <c r="M54" s="12">
        <f ca="1">[1]!ripe(M$43,[1]!juhe($T$7,6),$C54,0)</f>
        <v>12.683739244413415</v>
      </c>
      <c r="N54" s="12">
        <f ca="1">[1]!ripe(N$43,[1]!juhe($T$7,6),$C54,0)</f>
        <v>12.700590207183495</v>
      </c>
      <c r="O54" s="145"/>
      <c r="R54" s="155"/>
      <c r="S54" s="155"/>
      <c r="T54" s="155"/>
      <c r="U54" s="155"/>
      <c r="V54" s="155"/>
      <c r="W54" s="155"/>
      <c r="X54" s="155"/>
      <c r="Y54" s="155"/>
      <c r="Z54" s="155"/>
      <c r="AC54" s="11"/>
    </row>
    <row r="55" spans="1:29" x14ac:dyDescent="0.2">
      <c r="A55" s="114"/>
      <c r="B55" s="127" t="str">
        <f>Visangud!C48</f>
        <v>91Y-92Y</v>
      </c>
      <c r="C55" s="145">
        <f>Visangud!D48</f>
        <v>462.82986129804158</v>
      </c>
      <c r="D55" s="10" t="s">
        <v>31</v>
      </c>
      <c r="E55" s="12">
        <f ca="1">[1]!ripe(E$43,[1]!juhe($T$7,6),$C55,0)</f>
        <v>12.587225068220144</v>
      </c>
      <c r="F55" s="12">
        <f ca="1">[1]!ripe(F$43,[1]!juhe($T$7,6),$C55,0)</f>
        <v>12.604199393561592</v>
      </c>
      <c r="G55" s="12">
        <f ca="1">[1]!ripe(G$43,[1]!juhe($T$7,6),$C55,0)</f>
        <v>12.621174173975692</v>
      </c>
      <c r="H55" s="12">
        <f ca="1">[1]!ripe(H$43,[1]!juhe($T$7,6),$C55,0)</f>
        <v>12.638137850503258</v>
      </c>
      <c r="I55" s="12">
        <f ca="1">[1]!ripe(I$43,[1]!juhe($T$7,6),$C55,0)</f>
        <v>12.655090148932116</v>
      </c>
      <c r="J55" s="12">
        <f ca="1">[1]!ripe(J$43,[1]!juhe($T$7,6),$C55,0)</f>
        <v>12.672030793882501</v>
      </c>
      <c r="K55" s="12">
        <f ca="1">[1]!ripe(K$43,[1]!juhe($T$7,6),$C55,0)</f>
        <v>12.688959508811637</v>
      </c>
      <c r="L55" s="12">
        <f ca="1">[1]!ripe(L$43,[1]!juhe($T$7,6),$C55,0)</f>
        <v>12.705887515729986</v>
      </c>
      <c r="M55" s="12">
        <f ca="1">[1]!ripe(M$43,[1]!juhe($T$7,6),$C55,0)</f>
        <v>12.722791566978982</v>
      </c>
      <c r="N55" s="12">
        <f ca="1">[1]!ripe(N$43,[1]!juhe($T$7,6),$C55,0)</f>
        <v>12.739694412653696</v>
      </c>
      <c r="O55" s="145"/>
      <c r="R55" s="155"/>
      <c r="S55" s="155"/>
      <c r="T55" s="155"/>
      <c r="U55" s="155"/>
      <c r="V55" s="155"/>
      <c r="W55" s="155"/>
      <c r="X55" s="155"/>
      <c r="Y55" s="155"/>
      <c r="Z55" s="155"/>
      <c r="AC55" s="11"/>
    </row>
    <row r="56" spans="1:29" x14ac:dyDescent="0.2">
      <c r="A56" s="114"/>
      <c r="B56" s="127" t="str">
        <f>Visangud!C49</f>
        <v>92Y-93Y</v>
      </c>
      <c r="C56" s="145">
        <f>Visangud!D49</f>
        <v>448.98664011767869</v>
      </c>
      <c r="D56" s="10" t="s">
        <v>31</v>
      </c>
      <c r="E56" s="12">
        <f ca="1">[1]!ripe(E$43,[1]!juhe($T$7,6),$C56,0)</f>
        <v>11.845518951926277</v>
      </c>
      <c r="F56" s="12">
        <f ca="1">[1]!ripe(F$43,[1]!juhe($T$7,6),$C56,0)</f>
        <v>11.861493059915807</v>
      </c>
      <c r="G56" s="12">
        <f ca="1">[1]!ripe(G$43,[1]!juhe($T$7,6),$C56,0)</f>
        <v>11.877467596162695</v>
      </c>
      <c r="H56" s="12">
        <f ca="1">[1]!ripe(H$43,[1]!juhe($T$7,6),$C56,0)</f>
        <v>11.893431682822984</v>
      </c>
      <c r="I56" s="12">
        <f ca="1">[1]!ripe(I$43,[1]!juhe($T$7,6),$C56,0)</f>
        <v>11.909385061842537</v>
      </c>
      <c r="J56" s="12">
        <f ca="1">[1]!ripe(J$43,[1]!juhe($T$7,6),$C56,0)</f>
        <v>11.925327474068428</v>
      </c>
      <c r="K56" s="12">
        <f ca="1">[1]!ripe(K$43,[1]!juhe($T$7,6),$C56,0)</f>
        <v>11.941258659253251</v>
      </c>
      <c r="L56" s="12">
        <f ca="1">[1]!ripe(L$43,[1]!juhe($T$7,6),$C56,0)</f>
        <v>11.957189178147036</v>
      </c>
      <c r="M56" s="12">
        <f ca="1">[1]!ripe(M$43,[1]!juhe($T$7,6),$C56,0)</f>
        <v>11.973097152966673</v>
      </c>
      <c r="N56" s="12">
        <f ca="1">[1]!ripe(N$43,[1]!juhe($T$7,6),$C56,0)</f>
        <v>11.989003993250861</v>
      </c>
      <c r="O56" s="145"/>
      <c r="R56" s="155"/>
      <c r="S56" s="155"/>
      <c r="T56" s="155"/>
      <c r="U56" s="155"/>
      <c r="V56" s="155"/>
      <c r="W56" s="155"/>
      <c r="X56" s="155"/>
      <c r="Y56" s="155"/>
      <c r="Z56" s="155"/>
      <c r="AC56" s="11"/>
    </row>
    <row r="57" spans="1:29" x14ac:dyDescent="0.2">
      <c r="A57" s="114"/>
      <c r="B57" s="127" t="str">
        <f>Visangud!C50</f>
        <v>93Y-94Y</v>
      </c>
      <c r="C57" s="145">
        <f>Visangud!D50</f>
        <v>451.22172685730504</v>
      </c>
      <c r="D57" s="10" t="s">
        <v>31</v>
      </c>
      <c r="E57" s="12">
        <f ca="1">[1]!ripe(E$43,[1]!juhe($T$7,6),$C57,0)</f>
        <v>11.963748133178363</v>
      </c>
      <c r="F57" s="12">
        <f ca="1">[1]!ripe(F$43,[1]!juhe($T$7,6),$C57,0)</f>
        <v>11.979881677467519</v>
      </c>
      <c r="G57" s="12">
        <f ca="1">[1]!ripe(G$43,[1]!juhe($T$7,6),$C57,0)</f>
        <v>11.996015654288435</v>
      </c>
      <c r="H57" s="12">
        <f ca="1">[1]!ripe(H$43,[1]!juhe($T$7,6),$C57,0)</f>
        <v>12.012139077226259</v>
      </c>
      <c r="I57" s="12">
        <f ca="1">[1]!ripe(I$43,[1]!juhe($T$7,6),$C57,0)</f>
        <v>12.02825168565124</v>
      </c>
      <c r="J57" s="12">
        <f ca="1">[1]!ripe(J$43,[1]!juhe($T$7,6),$C57,0)</f>
        <v>12.044353217823863</v>
      </c>
      <c r="K57" s="12">
        <f ca="1">[1]!ripe(K$43,[1]!juhe($T$7,6),$C57,0)</f>
        <v>12.060443410899214</v>
      </c>
      <c r="L57" s="12">
        <f ca="1">[1]!ripe(L$43,[1]!juhe($T$7,6),$C57,0)</f>
        <v>12.076532931033332</v>
      </c>
      <c r="M57" s="12">
        <f ca="1">[1]!ripe(M$43,[1]!juhe($T$7,6),$C57,0)</f>
        <v>12.092599682082692</v>
      </c>
      <c r="N57" s="12">
        <f ca="1">[1]!ripe(N$43,[1]!juhe($T$7,6),$C57,0)</f>
        <v>12.108665287272897</v>
      </c>
      <c r="O57" s="145"/>
      <c r="R57" s="155"/>
      <c r="S57" s="155"/>
      <c r="T57" s="155"/>
      <c r="U57" s="155"/>
      <c r="V57" s="155"/>
      <c r="W57" s="155"/>
      <c r="X57" s="155"/>
      <c r="Y57" s="155"/>
      <c r="Z57" s="155"/>
      <c r="AC57" s="11"/>
    </row>
    <row r="58" spans="1:29" x14ac:dyDescent="0.2">
      <c r="A58" s="114"/>
      <c r="B58" s="115"/>
      <c r="C58" s="145">
        <f>Visangud!D51</f>
        <v>0</v>
      </c>
      <c r="D58" s="10" t="s">
        <v>31</v>
      </c>
      <c r="E58" s="12" t="e">
        <f ca="1">[1]!ripe(E$43,[1]!juhe($T$7,6),$C58,0)</f>
        <v>#VALUE!</v>
      </c>
      <c r="F58" s="12" t="e">
        <f ca="1">[1]!ripe(F$43,[1]!juhe($T$7,6),$C58,0)</f>
        <v>#VALUE!</v>
      </c>
      <c r="G58" s="12" t="e">
        <f ca="1">[1]!ripe(G$43,[1]!juhe($T$7,6),$C58,0)</f>
        <v>#VALUE!</v>
      </c>
      <c r="H58" s="12" t="e">
        <f ca="1">[1]!ripe(H$43,[1]!juhe($T$7,6),$C58,0)</f>
        <v>#VALUE!</v>
      </c>
      <c r="I58" s="12" t="e">
        <f ca="1">[1]!ripe(I$43,[1]!juhe($T$7,6),$C58,0)</f>
        <v>#VALUE!</v>
      </c>
      <c r="J58" s="12" t="e">
        <f ca="1">[1]!ripe(J$43,[1]!juhe($T$7,6),$C58,0)</f>
        <v>#VALUE!</v>
      </c>
      <c r="K58" s="12" t="e">
        <f ca="1">[1]!ripe(K$43,[1]!juhe($T$7,6),$C58,0)</f>
        <v>#VALUE!</v>
      </c>
      <c r="L58" s="12" t="e">
        <f ca="1">[1]!ripe(L$43,[1]!juhe($T$7,6),$C58,0)</f>
        <v>#VALUE!</v>
      </c>
      <c r="M58" s="12" t="e">
        <f ca="1">[1]!ripe(M$43,[1]!juhe($T$7,6),$C58,0)</f>
        <v>#VALUE!</v>
      </c>
      <c r="N58" s="12" t="e">
        <f ca="1">[1]!ripe(N$43,[1]!juhe($T$7,6),$C58,0)</f>
        <v>#VALUE!</v>
      </c>
      <c r="O58" s="145"/>
      <c r="R58" s="155"/>
      <c r="S58" s="155"/>
      <c r="T58" s="155"/>
      <c r="U58" s="155"/>
      <c r="V58" s="155"/>
      <c r="W58" s="155"/>
      <c r="X58" s="155"/>
      <c r="Y58" s="155"/>
      <c r="Z58" s="155"/>
      <c r="AC58" s="11"/>
    </row>
    <row r="59" spans="1:29" s="128" customFormat="1" hidden="1" x14ac:dyDescent="0.2">
      <c r="A59" s="220">
        <v>1</v>
      </c>
      <c r="B59" s="221" t="str">
        <f ca="1">R60</f>
        <v>94Y - 103Y</v>
      </c>
      <c r="C59" s="236">
        <f ca="1">S60</f>
        <v>457.55488064236982</v>
      </c>
      <c r="D59" s="133" t="s">
        <v>137</v>
      </c>
      <c r="E59" s="134">
        <f ca="1">[1]!Olekuvorrand($C59,$T60,$Y60,$X60,$W60,E$4,[1]!juhe($T60,6),TRUE)</f>
        <v>134.30756330490112</v>
      </c>
      <c r="F59" s="134">
        <f ca="1">[1]!Olekuvorrand($C59,$T60,$Y60,$X60,$W60,F$4,[1]!juhe($T60,6),TRUE)</f>
        <v>134.11527872085571</v>
      </c>
      <c r="G59" s="134">
        <f ca="1">[1]!Olekuvorrand($C59,$T60,$Y60,$X60,$W60,G$4,[1]!juhe($T60,6),TRUE)</f>
        <v>133.92370939254761</v>
      </c>
      <c r="H59" s="134">
        <f ca="1">[1]!Olekuvorrand($C59,$T60,$Y60,$X60,$W60,H$4,[1]!juhe($T60,6),TRUE)</f>
        <v>133.73273611068726</v>
      </c>
      <c r="I59" s="134">
        <f ca="1">[1]!Olekuvorrand($C59,$T60,$Y60,$X60,$W60,I$4,[1]!juhe($T60,6),TRUE)</f>
        <v>133.54247808456421</v>
      </c>
      <c r="J59" s="134">
        <f ca="1">[1]!Olekuvorrand($C59,$T60,$Y60,$X60,$W60,J$4,[1]!juhe($T60,6),TRUE)</f>
        <v>133.35281610488892</v>
      </c>
      <c r="K59" s="134">
        <f ca="1">[1]!Olekuvorrand($C59,$T60,$Y60,$X60,$W60,K$4,[1]!juhe($T60,6),TRUE)</f>
        <v>133.16375017166138</v>
      </c>
      <c r="L59" s="134">
        <f ca="1">[1]!Olekuvorrand($C59,$T60,$Y60,$X60,$W60,L$4,[1]!juhe($T60,6),TRUE)</f>
        <v>132.97539949417114</v>
      </c>
      <c r="M59" s="134">
        <f ca="1">[1]!Olekuvorrand($C59,$T60,$Y60,$X60,$W60,M$4,[1]!juhe($T60,6),TRUE)</f>
        <v>132.78776407241821</v>
      </c>
      <c r="N59" s="134">
        <f ca="1">[1]!Olekuvorrand($C59,$T60,$Y60,$X60,$W60,N$4,[1]!juhe($T60,6),TRUE)</f>
        <v>132.60060548782349</v>
      </c>
      <c r="O59" s="236">
        <f ca="1">U60</f>
        <v>133.35281610488892</v>
      </c>
      <c r="P59" s="162"/>
      <c r="Q59" s="168"/>
      <c r="R59" s="155"/>
      <c r="S59" s="155"/>
      <c r="T59" s="155"/>
      <c r="U59" s="155"/>
      <c r="V59" s="155"/>
      <c r="W59" s="155"/>
      <c r="X59" s="155"/>
      <c r="Y59" s="155"/>
      <c r="Z59" s="155"/>
      <c r="AA59" s="154"/>
    </row>
    <row r="60" spans="1:29" s="128" customFormat="1" x14ac:dyDescent="0.2">
      <c r="A60" s="220"/>
      <c r="B60" s="221"/>
      <c r="C60" s="236"/>
      <c r="D60" s="133" t="s">
        <v>32</v>
      </c>
      <c r="E60" s="134">
        <f ca="1">E59*[1]!juhe($T60,2)/10</f>
        <v>1253.0895656347275</v>
      </c>
      <c r="F60" s="134">
        <f ca="1">F59*[1]!juhe($T60,2)/10</f>
        <v>1251.2955504655838</v>
      </c>
      <c r="G60" s="134">
        <f ca="1">G59*[1]!juhe($T60,2)/10</f>
        <v>1249.5082086324692</v>
      </c>
      <c r="H60" s="134">
        <f ca="1">H59*[1]!juhe($T60,2)/10</f>
        <v>1247.7264279127121</v>
      </c>
      <c r="I60" s="134">
        <f ca="1">I59*[1]!juhe($T60,2)/10</f>
        <v>1245.9513205289841</v>
      </c>
      <c r="J60" s="134">
        <f ca="1">J59*[1]!juhe($T60,2)/10</f>
        <v>1244.1817742586136</v>
      </c>
      <c r="K60" s="134">
        <f ca="1">K59*[1]!juhe($T60,2)/10</f>
        <v>1242.4177891016006</v>
      </c>
      <c r="L60" s="134">
        <f ca="1">L59*[1]!juhe($T60,2)/10</f>
        <v>1240.6604772806168</v>
      </c>
      <c r="M60" s="134">
        <f ca="1">M59*[1]!juhe($T60,2)/10</f>
        <v>1238.9098387956619</v>
      </c>
      <c r="N60" s="134">
        <f ca="1">N59*[1]!juhe($T60,2)/10</f>
        <v>1237.1636492013931</v>
      </c>
      <c r="O60" s="236"/>
      <c r="P60" s="162"/>
      <c r="Q60" s="168" t="s">
        <v>262</v>
      </c>
      <c r="R60" s="155" t="str">
        <f t="shared" ref="R60:Y60" ca="1" si="4">INDIRECT("'"&amp;$S$1&amp;"'!"&amp;$Q60&amp;R$4)</f>
        <v>94Y - 103Y</v>
      </c>
      <c r="S60" s="155">
        <f t="shared" ca="1" si="4"/>
        <v>457.55488064236982</v>
      </c>
      <c r="T60" s="155" t="str">
        <f t="shared" ca="1" si="4"/>
        <v>OPGW-2S 2/48B1 (0/93-55.3)</v>
      </c>
      <c r="U60" s="155">
        <f t="shared" ca="1" si="4"/>
        <v>133.35281610488892</v>
      </c>
      <c r="V60" s="155">
        <f t="shared" ca="1" si="4"/>
        <v>5</v>
      </c>
      <c r="W60" s="155">
        <f t="shared" ca="1" si="4"/>
        <v>0.22200225699775297</v>
      </c>
      <c r="X60" s="155">
        <f t="shared" ca="1" si="4"/>
        <v>-5</v>
      </c>
      <c r="Y60" s="155">
        <f t="shared" ca="1" si="4"/>
        <v>351.91196203231812</v>
      </c>
      <c r="Z60" s="155">
        <v>1</v>
      </c>
      <c r="AA60" s="154"/>
    </row>
    <row r="61" spans="1:29" s="128" customFormat="1" x14ac:dyDescent="0.2">
      <c r="A61" s="220"/>
      <c r="B61" s="221"/>
      <c r="C61" s="236"/>
      <c r="D61" s="133" t="s">
        <v>31</v>
      </c>
      <c r="E61" s="135">
        <f ca="1">[1]!ripe([1]!Olekuvorrand($C59,$T60,$Y60,$X60,$W60,E$4,[1]!juhe($T60,6),TRUE),[1]!juhe($T60,6),$C59,0)</f>
        <v>12.177999304359394</v>
      </c>
      <c r="F61" s="135">
        <f ca="1">[1]!ripe([1]!Olekuvorrand($C59,$T60,$Y60,$X60,$W60,F$4,[1]!juhe($T60,6),TRUE),[1]!juhe($T60,6),$C59,0)</f>
        <v>12.195459220582794</v>
      </c>
      <c r="G61" s="135">
        <f ca="1">[1]!ripe([1]!Olekuvorrand($C59,$T60,$Y60,$X60,$W60,G$4,[1]!juhe($T60,6),TRUE),[1]!juhe($T60,6),$C59,0)</f>
        <v>12.212904047506219</v>
      </c>
      <c r="H61" s="135">
        <f ca="1">[1]!ripe([1]!Olekuvorrand($C59,$T60,$Y60,$X60,$W60,H$4,[1]!juhe($T60,6),TRUE),[1]!juhe($T60,6),$C59,0)</f>
        <v>12.23034434249179</v>
      </c>
      <c r="I61" s="135">
        <f ca="1">[1]!ripe([1]!Olekuvorrand($C59,$T60,$Y60,$X60,$W60,I$4,[1]!juhe($T60,6),TRUE),[1]!juhe($T60,6),$C59,0)</f>
        <v>12.247768919351403</v>
      </c>
      <c r="J61" s="135">
        <f ca="1">[1]!ripe([1]!Olekuvorrand($C59,$T60,$Y60,$X60,$W60,J$4,[1]!juhe($T60,6),TRUE),[1]!juhe($T60,6),$C59,0)</f>
        <v>12.265188394752826</v>
      </c>
      <c r="K61" s="135">
        <f ca="1">[1]!ripe([1]!Olekuvorrand($C59,$T60,$Y60,$X60,$W60,K$4,[1]!juhe($T60,6),TRUE),[1]!juhe($T60,6),$C59,0)</f>
        <v>12.282602512987527</v>
      </c>
      <c r="L61" s="135">
        <f ca="1">[1]!ripe([1]!Olekuvorrand($C59,$T60,$Y60,$X60,$W60,L$4,[1]!juhe($T60,6),TRUE),[1]!juhe($T60,6),$C59,0)</f>
        <v>12.299999990366535</v>
      </c>
      <c r="M61" s="135">
        <f ca="1">[1]!ripe([1]!Olekuvorrand($C59,$T60,$Y60,$X60,$W60,M$4,[1]!juhe($T60,6),TRUE),[1]!juhe($T60,6),$C59,0)</f>
        <v>12.317380474945633</v>
      </c>
      <c r="N61" s="135">
        <f ca="1">[1]!ripe([1]!Olekuvorrand($C59,$T60,$Y60,$X60,$W60,N$4,[1]!juhe($T60,6),TRUE),[1]!juhe($T60,6),$C59,0)</f>
        <v>12.334765791453989</v>
      </c>
      <c r="O61" s="236"/>
      <c r="P61" s="162"/>
      <c r="Q61" s="168"/>
      <c r="R61" s="155"/>
      <c r="S61" s="155"/>
      <c r="T61" s="155"/>
      <c r="U61" s="155"/>
      <c r="V61" s="155"/>
      <c r="W61" s="155"/>
      <c r="X61" s="155"/>
      <c r="Y61" s="155"/>
      <c r="Z61" s="155"/>
      <c r="AA61" s="154"/>
    </row>
    <row r="62" spans="1:29" s="128" customFormat="1" x14ac:dyDescent="0.2">
      <c r="A62" s="220"/>
      <c r="B62" s="221"/>
      <c r="C62" s="236"/>
      <c r="D62" s="133" t="s">
        <v>247</v>
      </c>
      <c r="E62" s="135">
        <f ca="1">[1]!ripe([1]!Olekuvorrand($C59,$T60,$Y60,$X60,$W60,E$4,[1]!juhe($T60,6)),[1]!juhe($T60,6),$C59,0)</f>
        <v>12.177999304359394</v>
      </c>
      <c r="F62" s="135">
        <f ca="1">[1]!ripe([1]!Olekuvorrand($C59,$T60,$Y60,$X60,$W60,F$4,[1]!juhe($T60,6)),[1]!juhe($T60,6),$C59,0)</f>
        <v>12.195459220582794</v>
      </c>
      <c r="G62" s="135">
        <f ca="1">[1]!ripe([1]!Olekuvorrand($C59,$T60,$Y60,$X60,$W60,G$4,[1]!juhe($T60,6)),[1]!juhe($T60,6),$C59,0)</f>
        <v>12.212904047506219</v>
      </c>
      <c r="H62" s="135">
        <f ca="1">[1]!ripe([1]!Olekuvorrand($C59,$T60,$Y60,$X60,$W60,H$4,[1]!juhe($T60,6)),[1]!juhe($T60,6),$C59,0)</f>
        <v>12.23034434249179</v>
      </c>
      <c r="I62" s="135">
        <f ca="1">[1]!ripe([1]!Olekuvorrand($C59,$T60,$Y60,$X60,$W60,I$4,[1]!juhe($T60,6)),[1]!juhe($T60,6),$C59,0)</f>
        <v>12.247768919351403</v>
      </c>
      <c r="J62" s="135">
        <f ca="1">[1]!ripe([1]!Olekuvorrand($C59,$T60,$Y60,$X60,$W60,J$4,[1]!juhe($T60,6)),[1]!juhe($T60,6),$C59,0)</f>
        <v>12.265188394752826</v>
      </c>
      <c r="K62" s="135">
        <f ca="1">[1]!ripe([1]!Olekuvorrand($C59,$T60,$Y60,$X60,$W60,K$4,[1]!juhe($T60,6)),[1]!juhe($T60,6),$C59,0)</f>
        <v>12.282602512987527</v>
      </c>
      <c r="L62" s="135">
        <f ca="1">[1]!ripe([1]!Olekuvorrand($C59,$T60,$Y60,$X60,$W60,L$4,[1]!juhe($T60,6)),[1]!juhe($T60,6),$C59,0)</f>
        <v>12.299999990366535</v>
      </c>
      <c r="M62" s="135">
        <f ca="1">[1]!ripe([1]!Olekuvorrand($C59,$T60,$Y60,$X60,$W60,M$4,[1]!juhe($T60,6)),[1]!juhe($T60,6),$C59,0)</f>
        <v>12.317380474945633</v>
      </c>
      <c r="N62" s="135">
        <f ca="1">[1]!ripe([1]!Olekuvorrand($C59,$T60,$Y60,$X60,$W60,N$4,[1]!juhe($T60,6)),[1]!juhe($T60,6),$C59,0)</f>
        <v>12.334765791453989</v>
      </c>
      <c r="O62" s="236"/>
      <c r="P62" s="162"/>
      <c r="Q62" s="168"/>
      <c r="R62" s="155"/>
      <c r="S62" s="155"/>
      <c r="T62" s="155"/>
      <c r="U62" s="155"/>
      <c r="V62" s="155"/>
      <c r="W62" s="155"/>
      <c r="X62" s="155"/>
      <c r="Y62" s="155"/>
      <c r="Z62" s="155"/>
      <c r="AA62" s="154"/>
      <c r="AC62" s="136"/>
    </row>
    <row r="63" spans="1:29" x14ac:dyDescent="0.2">
      <c r="A63" s="114"/>
      <c r="B63" s="127" t="str">
        <f>Visangud!C51</f>
        <v>94Y-95Y</v>
      </c>
      <c r="C63" s="145">
        <f>Visangud!E51</f>
        <v>493.63888441344938</v>
      </c>
      <c r="D63" s="10" t="s">
        <v>31</v>
      </c>
      <c r="E63" s="12">
        <f ca="1">[1]!ripe(E$59,[1]!juhe($T$7,6),$C63,0)</f>
        <v>14.174517510450125</v>
      </c>
      <c r="F63" s="12">
        <f ca="1">[1]!ripe(F$59,[1]!juhe($T$7,6),$C63,0)</f>
        <v>14.194839887061772</v>
      </c>
      <c r="G63" s="12">
        <f ca="1">[1]!ripe(G$59,[1]!juhe($T$7,6),$C63,0)</f>
        <v>14.215144700562979</v>
      </c>
      <c r="H63" s="12">
        <f ca="1">[1]!ripe(H$59,[1]!juhe($T$7,6),$C63,0)</f>
        <v>14.235444239139229</v>
      </c>
      <c r="I63" s="12">
        <f ca="1">[1]!ripe(I$59,[1]!juhe($T$7,6),$C63,0)</f>
        <v>14.255725482686382</v>
      </c>
      <c r="J63" s="12">
        <f ca="1">[1]!ripe(J$59,[1]!juhe($T$7,6),$C63,0)</f>
        <v>14.276000788418411</v>
      </c>
      <c r="K63" s="12">
        <f ca="1">[1]!ripe(K$59,[1]!juhe($T$7,6),$C63,0)</f>
        <v>14.296269858704731</v>
      </c>
      <c r="L63" s="12">
        <f ca="1">[1]!ripe(L$59,[1]!juhe($T$7,6),$C63,0)</f>
        <v>14.316519559955587</v>
      </c>
      <c r="M63" s="12">
        <f ca="1">[1]!ripe(M$59,[1]!juhe($T$7,6),$C63,0)</f>
        <v>14.336749482527379</v>
      </c>
      <c r="N63" s="12">
        <f ca="1">[1]!ripe(N$59,[1]!juhe($T$7,6),$C63,0)</f>
        <v>14.35698502919753</v>
      </c>
      <c r="O63" s="145"/>
      <c r="R63" s="155"/>
      <c r="S63" s="155"/>
      <c r="T63" s="155"/>
      <c r="U63" s="155"/>
      <c r="V63" s="155"/>
      <c r="W63" s="155"/>
      <c r="X63" s="155"/>
      <c r="Y63" s="155"/>
      <c r="Z63" s="155"/>
      <c r="AC63" s="11"/>
    </row>
    <row r="64" spans="1:29" x14ac:dyDescent="0.2">
      <c r="A64" s="114"/>
      <c r="B64" s="127" t="str">
        <f>Visangud!C52</f>
        <v>95Y-96Y</v>
      </c>
      <c r="C64" s="145">
        <f>Visangud!E52</f>
        <v>447.44079265660054</v>
      </c>
      <c r="D64" s="10" t="s">
        <v>31</v>
      </c>
      <c r="E64" s="12">
        <f ca="1">[1]!ripe(E$59,[1]!juhe($T$7,6),$C64,0)</f>
        <v>11.64556897004095</v>
      </c>
      <c r="F64" s="12">
        <f ca="1">[1]!ripe(F$59,[1]!juhe($T$7,6),$C64,0)</f>
        <v>11.662265526963724</v>
      </c>
      <c r="G64" s="12">
        <f ca="1">[1]!ripe(G$59,[1]!juhe($T$7,6),$C64,0)</f>
        <v>11.678947654300883</v>
      </c>
      <c r="H64" s="12">
        <f ca="1">[1]!ripe(H$59,[1]!juhe($T$7,6),$C64,0)</f>
        <v>11.695625447839566</v>
      </c>
      <c r="I64" s="12">
        <f ca="1">[1]!ripe(I$59,[1]!juhe($T$7,6),$C64,0)</f>
        <v>11.712288210459347</v>
      </c>
      <c r="J64" s="12">
        <f ca="1">[1]!ripe(J$59,[1]!juhe($T$7,6),$C64,0)</f>
        <v>11.728946094660127</v>
      </c>
      <c r="K64" s="12">
        <f ca="1">[1]!ripe(K$59,[1]!juhe($T$7,6),$C64,0)</f>
        <v>11.745598855913125</v>
      </c>
      <c r="L64" s="12">
        <f ca="1">[1]!ripe(L$59,[1]!juhe($T$7,6),$C64,0)</f>
        <v>11.762235703859853</v>
      </c>
      <c r="M64" s="12">
        <f ca="1">[1]!ripe(M$59,[1]!juhe($T$7,6),$C64,0)</f>
        <v>11.778856301943328</v>
      </c>
      <c r="N64" s="12">
        <f ca="1">[1]!ripe(N$59,[1]!juhe($T$7,6),$C64,0)</f>
        <v>11.795481520700861</v>
      </c>
      <c r="O64" s="145"/>
      <c r="R64" s="155"/>
      <c r="S64" s="155"/>
      <c r="T64" s="155"/>
      <c r="U64" s="155"/>
      <c r="V64" s="155"/>
      <c r="W64" s="155"/>
      <c r="X64" s="155"/>
      <c r="Y64" s="155"/>
      <c r="Z64" s="155"/>
      <c r="AC64" s="11"/>
    </row>
    <row r="65" spans="1:29" x14ac:dyDescent="0.2">
      <c r="A65" s="114"/>
      <c r="B65" s="127" t="str">
        <f>Visangud!C53</f>
        <v>96Y-97Y</v>
      </c>
      <c r="C65" s="145">
        <f>Visangud!E53</f>
        <v>446.49843863781632</v>
      </c>
      <c r="D65" s="10" t="s">
        <v>31</v>
      </c>
      <c r="E65" s="12">
        <f ca="1">[1]!ripe(E$59,[1]!juhe($T$7,6),$C65,0)</f>
        <v>11.596567213920633</v>
      </c>
      <c r="F65" s="12">
        <f ca="1">[1]!ripe(F$59,[1]!juhe($T$7,6),$C65,0)</f>
        <v>11.613193515743593</v>
      </c>
      <c r="G65" s="12">
        <f ca="1">[1]!ripe(G$59,[1]!juhe($T$7,6),$C65,0)</f>
        <v>11.629805448697168</v>
      </c>
      <c r="H65" s="12">
        <f ca="1">[1]!ripe(H$59,[1]!juhe($T$7,6),$C65,0)</f>
        <v>11.646413066087847</v>
      </c>
      <c r="I65" s="12">
        <f ca="1">[1]!ripe(I$59,[1]!juhe($T$7,6),$C65,0)</f>
        <v>11.663005715806122</v>
      </c>
      <c r="J65" s="12">
        <f ca="1">[1]!ripe(J$59,[1]!juhe($T$7,6),$C65,0)</f>
        <v>11.679593507632612</v>
      </c>
      <c r="K65" s="12">
        <f ca="1">[1]!ripe(K$59,[1]!juhe($T$7,6),$C65,0)</f>
        <v>11.69617619806745</v>
      </c>
      <c r="L65" s="12">
        <f ca="1">[1]!ripe(L$59,[1]!juhe($T$7,6),$C65,0)</f>
        <v>11.712743042155388</v>
      </c>
      <c r="M65" s="12">
        <f ca="1">[1]!ripe(M$59,[1]!juhe($T$7,6),$C65,0)</f>
        <v>11.729293704755596</v>
      </c>
      <c r="N65" s="12">
        <f ca="1">[1]!ripe(N$59,[1]!juhe($T$7,6),$C65,0)</f>
        <v>11.745848968587174</v>
      </c>
      <c r="O65" s="145"/>
      <c r="R65" s="155"/>
      <c r="S65" s="155"/>
      <c r="T65" s="155"/>
      <c r="U65" s="155"/>
      <c r="V65" s="155"/>
      <c r="W65" s="155"/>
      <c r="X65" s="155"/>
      <c r="Y65" s="155"/>
      <c r="Z65" s="155"/>
      <c r="AC65" s="11"/>
    </row>
    <row r="66" spans="1:29" x14ac:dyDescent="0.2">
      <c r="A66" s="114"/>
      <c r="B66" s="127" t="str">
        <f>Visangud!C54</f>
        <v>97Y-98Y</v>
      </c>
      <c r="C66" s="145">
        <f>Visangud!E54</f>
        <v>446.49784774388473</v>
      </c>
      <c r="D66" s="10" t="s">
        <v>31</v>
      </c>
      <c r="E66" s="12">
        <f ca="1">[1]!ripe(E$59,[1]!juhe($T$7,6),$C66,0)</f>
        <v>11.596536520256032</v>
      </c>
      <c r="F66" s="12">
        <f ca="1">[1]!ripe(F$59,[1]!juhe($T$7,6),$C66,0)</f>
        <v>11.613162778072683</v>
      </c>
      <c r="G66" s="12">
        <f ca="1">[1]!ripe(G$59,[1]!juhe($T$7,6),$C66,0)</f>
        <v>11.62977466705798</v>
      </c>
      <c r="H66" s="12">
        <f ca="1">[1]!ripe(H$59,[1]!juhe($T$7,6),$C66,0)</f>
        <v>11.646382240491803</v>
      </c>
      <c r="I66" s="12">
        <f ca="1">[1]!ripe(I$59,[1]!juhe($T$7,6),$C66,0)</f>
        <v>11.662974846292837</v>
      </c>
      <c r="J66" s="12">
        <f ca="1">[1]!ripe(J$59,[1]!juhe($T$7,6),$C66,0)</f>
        <v>11.679562594214945</v>
      </c>
      <c r="K66" s="12">
        <f ca="1">[1]!ripe(K$59,[1]!juhe($T$7,6),$C66,0)</f>
        <v>11.696145240758904</v>
      </c>
      <c r="L66" s="12">
        <f ca="1">[1]!ripe(L$59,[1]!juhe($T$7,6),$C66,0)</f>
        <v>11.712712040997904</v>
      </c>
      <c r="M66" s="12">
        <f ca="1">[1]!ripe(M$59,[1]!juhe($T$7,6),$C66,0)</f>
        <v>11.729262659792003</v>
      </c>
      <c r="N66" s="12">
        <f ca="1">[1]!ripe(N$59,[1]!juhe($T$7,6),$C66,0)</f>
        <v>11.745817879805292</v>
      </c>
      <c r="O66" s="145"/>
      <c r="R66" s="155"/>
      <c r="S66" s="155"/>
      <c r="T66" s="155"/>
      <c r="U66" s="155"/>
      <c r="V66" s="155"/>
      <c r="W66" s="155"/>
      <c r="X66" s="155"/>
      <c r="Y66" s="155"/>
      <c r="Z66" s="155"/>
      <c r="AC66" s="11"/>
    </row>
    <row r="67" spans="1:29" x14ac:dyDescent="0.2">
      <c r="A67" s="114"/>
      <c r="B67" s="127" t="str">
        <f>Visangud!C55</f>
        <v>98Y-99Y</v>
      </c>
      <c r="C67" s="145">
        <f>Visangud!E55</f>
        <v>446.49878561655527</v>
      </c>
      <c r="D67" s="10" t="s">
        <v>31</v>
      </c>
      <c r="E67" s="12">
        <f ca="1">[1]!ripe(E$59,[1]!juhe($T$7,6),$C67,0)</f>
        <v>11.596585237561852</v>
      </c>
      <c r="F67" s="12">
        <f ca="1">[1]!ripe(F$59,[1]!juhe($T$7,6),$C67,0)</f>
        <v>11.613211565225777</v>
      </c>
      <c r="G67" s="12">
        <f ca="1">[1]!ripe(G$59,[1]!juhe($T$7,6),$C67,0)</f>
        <v>11.629823523997986</v>
      </c>
      <c r="H67" s="12">
        <f ca="1">[1]!ripe(H$59,[1]!juhe($T$7,6),$C67,0)</f>
        <v>11.646431167200593</v>
      </c>
      <c r="I67" s="12">
        <f ca="1">[1]!ripe(I$59,[1]!juhe($T$7,6),$C67,0)</f>
        <v>11.663023842707529</v>
      </c>
      <c r="J67" s="12">
        <f ca="1">[1]!ripe(J$59,[1]!juhe($T$7,6),$C67,0)</f>
        <v>11.679611660315132</v>
      </c>
      <c r="K67" s="12">
        <f ca="1">[1]!ripe(K$59,[1]!juhe($T$7,6),$C67,0)</f>
        <v>11.696194376523156</v>
      </c>
      <c r="L67" s="12">
        <f ca="1">[1]!ripe(L$59,[1]!juhe($T$7,6),$C67,0)</f>
        <v>11.71276124635965</v>
      </c>
      <c r="M67" s="12">
        <f ca="1">[1]!ripe(M$59,[1]!juhe($T$7,6),$C67,0)</f>
        <v>11.729311934683261</v>
      </c>
      <c r="N67" s="12">
        <f ca="1">[1]!ripe(N$59,[1]!juhe($T$7,6),$C67,0)</f>
        <v>11.745867224245396</v>
      </c>
      <c r="O67" s="145"/>
      <c r="R67" s="155"/>
      <c r="S67" s="155"/>
      <c r="T67" s="155"/>
      <c r="U67" s="155"/>
      <c r="V67" s="155"/>
      <c r="W67" s="155"/>
      <c r="X67" s="155"/>
      <c r="Y67" s="155"/>
      <c r="Z67" s="155"/>
      <c r="AC67" s="11"/>
    </row>
    <row r="68" spans="1:29" x14ac:dyDescent="0.2">
      <c r="A68" s="114"/>
      <c r="B68" s="127" t="str">
        <f>Visangud!C56</f>
        <v>99Y-100Y</v>
      </c>
      <c r="C68" s="145">
        <f>Visangud!E56</f>
        <v>446.49750076441694</v>
      </c>
      <c r="D68" s="10" t="s">
        <v>31</v>
      </c>
      <c r="E68" s="12">
        <f ca="1">[1]!ripe(E$59,[1]!juhe($T$7,6),$C68,0)</f>
        <v>11.596518496614813</v>
      </c>
      <c r="F68" s="12">
        <f ca="1">[1]!ripe(F$59,[1]!juhe($T$7,6),$C68,0)</f>
        <v>11.613144728590498</v>
      </c>
      <c r="G68" s="12">
        <f ca="1">[1]!ripe(G$59,[1]!juhe($T$7,6),$C68,0)</f>
        <v>11.629756591757161</v>
      </c>
      <c r="H68" s="12">
        <f ca="1">[1]!ripe(H$59,[1]!juhe($T$7,6),$C68,0)</f>
        <v>11.646364139379058</v>
      </c>
      <c r="I68" s="12">
        <f ca="1">[1]!ripe(I$59,[1]!juhe($T$7,6),$C68,0)</f>
        <v>11.662956719391429</v>
      </c>
      <c r="J68" s="12">
        <f ca="1">[1]!ripe(J$59,[1]!juhe($T$7,6),$C68,0)</f>
        <v>11.679544441532425</v>
      </c>
      <c r="K68" s="12">
        <f ca="1">[1]!ripe(K$59,[1]!juhe($T$7,6),$C68,0)</f>
        <v>11.6961270623032</v>
      </c>
      <c r="L68" s="12">
        <f ca="1">[1]!ripe(L$59,[1]!juhe($T$7,6),$C68,0)</f>
        <v>11.712693836793644</v>
      </c>
      <c r="M68" s="12">
        <f ca="1">[1]!ripe(M$59,[1]!juhe($T$7,6),$C68,0)</f>
        <v>11.729244429864336</v>
      </c>
      <c r="N68" s="12">
        <f ca="1">[1]!ripe(N$59,[1]!juhe($T$7,6),$C68,0)</f>
        <v>11.745799624147068</v>
      </c>
      <c r="O68" s="145"/>
      <c r="R68" s="155"/>
      <c r="S68" s="155"/>
      <c r="T68" s="155"/>
      <c r="U68" s="155"/>
      <c r="V68" s="155"/>
      <c r="W68" s="155"/>
      <c r="X68" s="155"/>
      <c r="Y68" s="155"/>
      <c r="Z68" s="155"/>
      <c r="AC68" s="11"/>
    </row>
    <row r="69" spans="1:29" x14ac:dyDescent="0.2">
      <c r="A69" s="114"/>
      <c r="B69" s="127" t="str">
        <f>Visangud!C57</f>
        <v>100Y-101Y</v>
      </c>
      <c r="C69" s="145">
        <f>Visangud!E57</f>
        <v>453.37859522600888</v>
      </c>
      <c r="D69" s="10" t="s">
        <v>31</v>
      </c>
      <c r="E69" s="12">
        <f ca="1">[1]!ripe(E$59,[1]!juhe($T$7,6),$C69,0)</f>
        <v>11.956706957656973</v>
      </c>
      <c r="F69" s="12">
        <f ca="1">[1]!ripe(F$59,[1]!juhe($T$7,6),$C69,0)</f>
        <v>11.973849601253093</v>
      </c>
      <c r="G69" s="12">
        <f ca="1">[1]!ripe(G$59,[1]!juhe($T$7,6),$C69,0)</f>
        <v>11.990977429744245</v>
      </c>
      <c r="H69" s="12">
        <f ca="1">[1]!ripe(H$59,[1]!juhe($T$7,6),$C69,0)</f>
        <v>12.008100808649589</v>
      </c>
      <c r="I69" s="12">
        <f ca="1">[1]!ripe(I$59,[1]!juhe($T$7,6),$C69,0)</f>
        <v>12.025208755050684</v>
      </c>
      <c r="J69" s="12">
        <f ca="1">[1]!ripe(J$59,[1]!juhe($T$7,6),$C69,0)</f>
        <v>12.042311692694668</v>
      </c>
      <c r="K69" s="12">
        <f ca="1">[1]!ripe(K$59,[1]!juhe($T$7,6),$C69,0)</f>
        <v>12.05940937051961</v>
      </c>
      <c r="L69" s="12">
        <f ca="1">[1]!ripe(L$59,[1]!juhe($T$7,6),$C69,0)</f>
        <v>12.076490709877941</v>
      </c>
      <c r="M69" s="12">
        <f ca="1">[1]!ripe(M$59,[1]!juhe($T$7,6),$C69,0)</f>
        <v>12.093555365220789</v>
      </c>
      <c r="N69" s="12">
        <f ca="1">[1]!ripe(N$59,[1]!juhe($T$7,6),$C69,0)</f>
        <v>12.110624764689561</v>
      </c>
      <c r="O69" s="145"/>
      <c r="R69" s="155"/>
      <c r="S69" s="155"/>
      <c r="T69" s="155"/>
      <c r="U69" s="155"/>
      <c r="V69" s="155"/>
      <c r="W69" s="155"/>
      <c r="X69" s="155"/>
      <c r="Y69" s="155"/>
      <c r="Z69" s="155"/>
      <c r="AC69" s="11"/>
    </row>
    <row r="70" spans="1:29" x14ac:dyDescent="0.2">
      <c r="A70" s="114"/>
      <c r="B70" s="127" t="str">
        <f>Visangud!C58</f>
        <v>101Y-102Y</v>
      </c>
      <c r="C70" s="145">
        <f>Visangud!E58</f>
        <v>453.37733027261248</v>
      </c>
      <c r="D70" s="10" t="s">
        <v>31</v>
      </c>
      <c r="E70" s="12">
        <f ca="1">[1]!ripe(E$59,[1]!juhe($T$7,6),$C70,0)</f>
        <v>11.956640237895011</v>
      </c>
      <c r="F70" s="12">
        <f ca="1">[1]!ripe(F$59,[1]!juhe($T$7,6),$C70,0)</f>
        <v>11.973782785833261</v>
      </c>
      <c r="G70" s="12">
        <f ca="1">[1]!ripe(G$59,[1]!juhe($T$7,6),$C70,0)</f>
        <v>11.990910518749214</v>
      </c>
      <c r="H70" s="12">
        <f ca="1">[1]!ripe(H$59,[1]!juhe($T$7,6),$C70,0)</f>
        <v>12.008033802104189</v>
      </c>
      <c r="I70" s="12">
        <f ca="1">[1]!ripe(I$59,[1]!juhe($T$7,6),$C70,0)</f>
        <v>12.025141653041031</v>
      </c>
      <c r="J70" s="12">
        <f ca="1">[1]!ripe(J$59,[1]!juhe($T$7,6),$C70,0)</f>
        <v>12.04224449524871</v>
      </c>
      <c r="K70" s="12">
        <f ca="1">[1]!ripe(K$59,[1]!juhe($T$7,6),$C70,0)</f>
        <v>12.059342077666699</v>
      </c>
      <c r="L70" s="12">
        <f ca="1">[1]!ripe(L$59,[1]!juhe($T$7,6),$C70,0)</f>
        <v>12.076423321709244</v>
      </c>
      <c r="M70" s="12">
        <f ca="1">[1]!ripe(M$59,[1]!juhe($T$7,6),$C70,0)</f>
        <v>12.093487881829407</v>
      </c>
      <c r="N70" s="12">
        <f ca="1">[1]!ripe(N$59,[1]!juhe($T$7,6),$C70,0)</f>
        <v>12.110557186049022</v>
      </c>
      <c r="O70" s="145"/>
      <c r="R70" s="155"/>
      <c r="S70" s="155"/>
      <c r="T70" s="155"/>
      <c r="U70" s="155"/>
      <c r="V70" s="155"/>
      <c r="W70" s="155"/>
      <c r="X70" s="155"/>
      <c r="Y70" s="155"/>
      <c r="Z70" s="155"/>
      <c r="AC70" s="11"/>
    </row>
    <row r="71" spans="1:29" x14ac:dyDescent="0.2">
      <c r="A71" s="114"/>
      <c r="B71" s="127" t="str">
        <f>Visangud!C59</f>
        <v>102Y-103Y</v>
      </c>
      <c r="C71" s="145">
        <f>Visangud!E59</f>
        <v>476.54882717395827</v>
      </c>
      <c r="D71" s="10" t="s">
        <v>31</v>
      </c>
      <c r="E71" s="12">
        <f ca="1">[1]!ripe(E$59,[1]!juhe($T$7,6),$C71,0)</f>
        <v>13.210047235326419</v>
      </c>
      <c r="F71" s="12">
        <f ca="1">[1]!ripe(F$59,[1]!juhe($T$7,6),$C71,0)</f>
        <v>13.228986825670573</v>
      </c>
      <c r="G71" s="12">
        <f ca="1">[1]!ripe(G$59,[1]!juhe($T$7,6),$C71,0)</f>
        <v>13.247910047943055</v>
      </c>
      <c r="H71" s="12">
        <f ca="1">[1]!ripe(H$59,[1]!juhe($T$7,6),$C71,0)</f>
        <v>13.26682835420991</v>
      </c>
      <c r="I71" s="12">
        <f ca="1">[1]!ripe(I$59,[1]!juhe($T$7,6),$C71,0)</f>
        <v>13.285729610288046</v>
      </c>
      <c r="J71" s="12">
        <f ca="1">[1]!ripe(J$59,[1]!juhe($T$7,6),$C71,0)</f>
        <v>13.304625332575124</v>
      </c>
      <c r="K71" s="12">
        <f ca="1">[1]!ripe(K$59,[1]!juhe($T$7,6),$C71,0)</f>
        <v>13.323515243692103</v>
      </c>
      <c r="L71" s="12">
        <f ca="1">[1]!ripe(L$59,[1]!juhe($T$7,6),$C71,0)</f>
        <v>13.342387103692124</v>
      </c>
      <c r="M71" s="12">
        <f ca="1">[1]!ripe(M$59,[1]!juhe($T$7,6),$C71,0)</f>
        <v>13.361240530804782</v>
      </c>
      <c r="N71" s="12">
        <f ca="1">[1]!ripe(N$59,[1]!juhe($T$7,6),$C71,0)</f>
        <v>13.38009919933782</v>
      </c>
      <c r="O71" s="145"/>
      <c r="R71" s="155"/>
      <c r="S71" s="155"/>
      <c r="T71" s="155"/>
      <c r="U71" s="155"/>
      <c r="V71" s="155"/>
      <c r="W71" s="155"/>
      <c r="X71" s="155"/>
      <c r="Y71" s="155"/>
      <c r="Z71" s="155"/>
      <c r="AC71" s="11"/>
    </row>
    <row r="72" spans="1:29" x14ac:dyDescent="0.2">
      <c r="A72" s="114"/>
      <c r="B72" s="115"/>
      <c r="C72" s="145">
        <f>Visangud!E24</f>
        <v>0</v>
      </c>
      <c r="D72" s="10" t="s">
        <v>31</v>
      </c>
      <c r="E72" s="12" t="e">
        <f ca="1">[1]!ripe(E$59,[1]!juhe($T$7,6),$C72,0)</f>
        <v>#VALUE!</v>
      </c>
      <c r="F72" s="12" t="e">
        <f ca="1">[1]!ripe(F$59,[1]!juhe($T$7,6),$C72,0)</f>
        <v>#VALUE!</v>
      </c>
      <c r="G72" s="12" t="e">
        <f ca="1">[1]!ripe(G$59,[1]!juhe($T$7,6),$C72,0)</f>
        <v>#VALUE!</v>
      </c>
      <c r="H72" s="12" t="e">
        <f ca="1">[1]!ripe(H$59,[1]!juhe($T$7,6),$C72,0)</f>
        <v>#VALUE!</v>
      </c>
      <c r="I72" s="12" t="e">
        <f ca="1">[1]!ripe(I$59,[1]!juhe($T$7,6),$C72,0)</f>
        <v>#VALUE!</v>
      </c>
      <c r="J72" s="12" t="e">
        <f ca="1">[1]!ripe(J$59,[1]!juhe($T$7,6),$C72,0)</f>
        <v>#VALUE!</v>
      </c>
      <c r="K72" s="12" t="e">
        <f ca="1">[1]!ripe(K$59,[1]!juhe($T$7,6),$C72,0)</f>
        <v>#VALUE!</v>
      </c>
      <c r="L72" s="12" t="e">
        <f ca="1">[1]!ripe(L$59,[1]!juhe($T$7,6),$C72,0)</f>
        <v>#VALUE!</v>
      </c>
      <c r="M72" s="12" t="e">
        <f ca="1">[1]!ripe(M$59,[1]!juhe($T$7,6),$C72,0)</f>
        <v>#VALUE!</v>
      </c>
      <c r="N72" s="12" t="e">
        <f ca="1">[1]!ripe(N$59,[1]!juhe($T$7,6),$C72,0)</f>
        <v>#VALUE!</v>
      </c>
      <c r="O72" s="145"/>
      <c r="R72" s="155"/>
      <c r="S72" s="155"/>
      <c r="T72" s="155"/>
      <c r="U72" s="155"/>
      <c r="V72" s="155"/>
      <c r="W72" s="155"/>
      <c r="X72" s="155"/>
      <c r="Y72" s="155"/>
      <c r="Z72" s="155"/>
      <c r="AC72" s="11"/>
    </row>
    <row r="73" spans="1:29" s="128" customFormat="1" hidden="1" x14ac:dyDescent="0.2">
      <c r="A73" s="220">
        <v>1</v>
      </c>
      <c r="B73" s="221" t="str">
        <f ca="1">R74</f>
        <v>103Y- 109Y</v>
      </c>
      <c r="C73" s="236">
        <f ca="1">S74</f>
        <v>447.21210537305626</v>
      </c>
      <c r="D73" s="133" t="s">
        <v>137</v>
      </c>
      <c r="E73" s="134">
        <f ca="1">[1]!Olekuvorrand($C73,$T74,$Y74,$X74,$W74,E$4,[1]!juhe($T74,6),TRUE)</f>
        <v>134.94247198104858</v>
      </c>
      <c r="F73" s="134">
        <f ca="1">[1]!Olekuvorrand($C73,$T74,$Y74,$X74,$W74,F$4,[1]!juhe($T74,6),TRUE)</f>
        <v>134.74088907241821</v>
      </c>
      <c r="G73" s="134">
        <f ca="1">[1]!Olekuvorrand($C73,$T74,$Y74,$X74,$W74,G$4,[1]!juhe($T74,6),TRUE)</f>
        <v>134.54002141952515</v>
      </c>
      <c r="H73" s="134">
        <f ca="1">[1]!Olekuvorrand($C73,$T74,$Y74,$X74,$W74,H$4,[1]!juhe($T74,6),TRUE)</f>
        <v>134.33986902236938</v>
      </c>
      <c r="I73" s="134">
        <f ca="1">[1]!Olekuvorrand($C73,$T74,$Y74,$X74,$W74,I$4,[1]!juhe($T74,6),TRUE)</f>
        <v>134.14043188095093</v>
      </c>
      <c r="J73" s="134">
        <f ca="1">[1]!Olekuvorrand($C73,$T74,$Y74,$X74,$W74,J$4,[1]!juhe($T74,6),TRUE)</f>
        <v>133.94159078598022</v>
      </c>
      <c r="K73" s="134">
        <f ca="1">[1]!Olekuvorrand($C73,$T74,$Y74,$X74,$W74,K$4,[1]!juhe($T74,6),TRUE)</f>
        <v>133.74358415603638</v>
      </c>
      <c r="L73" s="134">
        <f ca="1">[1]!Olekuvorrand($C73,$T74,$Y74,$X74,$W74,L$4,[1]!juhe($T74,6),TRUE)</f>
        <v>133.54617357254028</v>
      </c>
      <c r="M73" s="134">
        <f ca="1">[1]!Olekuvorrand($C73,$T74,$Y74,$X74,$W74,M$4,[1]!juhe($T74,6),TRUE)</f>
        <v>133.34947824478149</v>
      </c>
      <c r="N73" s="134">
        <f ca="1">[1]!Olekuvorrand($C73,$T74,$Y74,$X74,$W74,N$4,[1]!juhe($T74,6),TRUE)</f>
        <v>133.15349817276001</v>
      </c>
      <c r="O73" s="236">
        <f ca="1">U74</f>
        <v>133.94159078598022</v>
      </c>
      <c r="P73" s="162"/>
      <c r="Q73" s="168"/>
      <c r="R73" s="155"/>
      <c r="S73" s="155"/>
      <c r="T73" s="155"/>
      <c r="U73" s="155"/>
      <c r="V73" s="155"/>
      <c r="W73" s="155"/>
      <c r="X73" s="155"/>
      <c r="Y73" s="155"/>
      <c r="Z73" s="155"/>
      <c r="AA73" s="154"/>
    </row>
    <row r="74" spans="1:29" s="128" customFormat="1" x14ac:dyDescent="0.2">
      <c r="A74" s="220"/>
      <c r="B74" s="221"/>
      <c r="C74" s="236"/>
      <c r="D74" s="133" t="s">
        <v>32</v>
      </c>
      <c r="E74" s="134">
        <f ca="1">E73*[1]!juhe($T74,2)/10</f>
        <v>1259.0132635831833</v>
      </c>
      <c r="F74" s="134">
        <f ca="1">F73*[1]!juhe($T74,2)/10</f>
        <v>1257.1324950456619</v>
      </c>
      <c r="G74" s="134">
        <f ca="1">G73*[1]!juhe($T74,2)/10</f>
        <v>1255.2583998441696</v>
      </c>
      <c r="H74" s="134">
        <f ca="1">H73*[1]!juhe($T74,2)/10</f>
        <v>1253.3909779787064</v>
      </c>
      <c r="I74" s="134">
        <f ca="1">I73*[1]!juhe($T74,2)/10</f>
        <v>1251.5302294492722</v>
      </c>
      <c r="J74" s="134">
        <f ca="1">J73*[1]!juhe($T74,2)/10</f>
        <v>1249.6750420331955</v>
      </c>
      <c r="K74" s="134">
        <f ca="1">K73*[1]!juhe($T74,2)/10</f>
        <v>1247.8276401758194</v>
      </c>
      <c r="L74" s="134">
        <f ca="1">L73*[1]!juhe($T74,2)/10</f>
        <v>1245.9857994318008</v>
      </c>
      <c r="M74" s="134">
        <f ca="1">M73*[1]!juhe($T74,2)/10</f>
        <v>1244.1506320238113</v>
      </c>
      <c r="N74" s="134">
        <f ca="1">N73*[1]!juhe($T74,2)/10</f>
        <v>1242.3221379518509</v>
      </c>
      <c r="O74" s="236"/>
      <c r="P74" s="162"/>
      <c r="Q74" s="168" t="s">
        <v>263</v>
      </c>
      <c r="R74" s="155" t="str">
        <f t="shared" ref="R74:Y74" ca="1" si="5">INDIRECT("'"&amp;$S$1&amp;"'!"&amp;$Q74&amp;R$4)</f>
        <v>103Y- 109Y</v>
      </c>
      <c r="S74" s="155">
        <f t="shared" ca="1" si="5"/>
        <v>447.21210537305626</v>
      </c>
      <c r="T74" s="155" t="str">
        <f t="shared" ca="1" si="5"/>
        <v>OPGW-2S 2/48B1 (0/93-55.3)</v>
      </c>
      <c r="U74" s="155">
        <f t="shared" ca="1" si="5"/>
        <v>133.94159078598022</v>
      </c>
      <c r="V74" s="155">
        <f t="shared" ca="1" si="5"/>
        <v>5</v>
      </c>
      <c r="W74" s="155">
        <f t="shared" ca="1" si="5"/>
        <v>0.22223484342665031</v>
      </c>
      <c r="X74" s="155">
        <f t="shared" ca="1" si="5"/>
        <v>-5</v>
      </c>
      <c r="Y74" s="155">
        <f t="shared" ca="1" si="5"/>
        <v>350.29786825180054</v>
      </c>
      <c r="Z74" s="155">
        <v>1</v>
      </c>
      <c r="AA74" s="154"/>
    </row>
    <row r="75" spans="1:29" s="128" customFormat="1" x14ac:dyDescent="0.2">
      <c r="A75" s="220"/>
      <c r="B75" s="221"/>
      <c r="C75" s="236"/>
      <c r="D75" s="133" t="s">
        <v>31</v>
      </c>
      <c r="E75" s="135">
        <f ca="1">[1]!ripe([1]!Olekuvorrand($C73,$T74,$Y74,$X74,$W74,E$4,[1]!juhe($T74,6),TRUE),[1]!juhe($T74,6),$C73,0)</f>
        <v>11.578931114130707</v>
      </c>
      <c r="F75" s="135">
        <f ca="1">[1]!ripe([1]!Olekuvorrand($C73,$T74,$Y74,$X74,$W74,F$4,[1]!juhe($T74,6),TRUE),[1]!juhe($T74,6),$C73,0)</f>
        <v>11.596254100708025</v>
      </c>
      <c r="G75" s="135">
        <f ca="1">[1]!ripe([1]!Olekuvorrand($C73,$T74,$Y74,$X74,$W74,G$4,[1]!juhe($T74,6),TRUE),[1]!juhe($T74,6),$C73,0)</f>
        <v>11.613567256444023</v>
      </c>
      <c r="H75" s="135">
        <f ca="1">[1]!ripe([1]!Olekuvorrand($C73,$T74,$Y74,$X74,$W74,H$4,[1]!juhe($T74,6),TRUE),[1]!juhe($T74,6),$C73,0)</f>
        <v>11.630870260703466</v>
      </c>
      <c r="I75" s="135">
        <f ca="1">[1]!ripe([1]!Olekuvorrand($C73,$T74,$Y74,$X74,$W74,I$4,[1]!juhe($T74,6),TRUE),[1]!juhe($T74,6),$C73,0)</f>
        <v>11.648162791258773</v>
      </c>
      <c r="J75" s="135">
        <f ca="1">[1]!ripe([1]!Olekuvorrand($C73,$T74,$Y74,$X74,$W74,J$4,[1]!juhe($T74,6),TRUE),[1]!juhe($T74,6),$C73,0)</f>
        <v>11.665454906651906</v>
      </c>
      <c r="K75" s="135">
        <f ca="1">[1]!ripe([1]!Olekuvorrand($C73,$T74,$Y74,$X74,$W74,K$4,[1]!juhe($T74,6),TRUE),[1]!juhe($T74,6),$C73,0)</f>
        <v>11.682725547538375</v>
      </c>
      <c r="L75" s="135">
        <f ca="1">[1]!ripe([1]!Olekuvorrand($C73,$T74,$Y74,$X74,$W74,L$4,[1]!juhe($T74,6),TRUE),[1]!juhe($T74,6),$C73,0)</f>
        <v>11.699995182492845</v>
      </c>
      <c r="M75" s="135">
        <f ca="1">[1]!ripe([1]!Olekuvorrand($C73,$T74,$Y74,$X74,$W74,M$4,[1]!juhe($T74,6),TRUE),[1]!juhe($T74,6),$C73,0)</f>
        <v>11.717253100690113</v>
      </c>
      <c r="N75" s="135">
        <f ca="1">[1]!ripe([1]!Olekuvorrand($C73,$T74,$Y74,$X74,$W74,N$4,[1]!juhe($T74,6),TRUE),[1]!juhe($T74,6),$C73,0)</f>
        <v>11.734498972094766</v>
      </c>
      <c r="O75" s="236"/>
      <c r="P75" s="162"/>
      <c r="Q75" s="168"/>
      <c r="R75" s="155"/>
      <c r="S75" s="155"/>
      <c r="T75" s="155"/>
      <c r="U75" s="155"/>
      <c r="V75" s="155"/>
      <c r="W75" s="155"/>
      <c r="X75" s="155"/>
      <c r="Y75" s="155"/>
      <c r="Z75" s="155"/>
      <c r="AA75" s="154"/>
    </row>
    <row r="76" spans="1:29" s="128" customFormat="1" x14ac:dyDescent="0.2">
      <c r="A76" s="220"/>
      <c r="B76" s="221"/>
      <c r="C76" s="236"/>
      <c r="D76" s="133" t="s">
        <v>247</v>
      </c>
      <c r="E76" s="135">
        <f ca="1">[1]!ripe([1]!Olekuvorrand($C73,$T74,$Y74,$X74,$W74,E$4,[1]!juhe($T74,6)),[1]!juhe($T74,6),$C73,0)</f>
        <v>11.578931114130707</v>
      </c>
      <c r="F76" s="135">
        <f ca="1">[1]!ripe([1]!Olekuvorrand($C73,$T74,$Y74,$X74,$W74,F$4,[1]!juhe($T74,6)),[1]!juhe($T74,6),$C73,0)</f>
        <v>11.596254100708025</v>
      </c>
      <c r="G76" s="135">
        <f ca="1">[1]!ripe([1]!Olekuvorrand($C73,$T74,$Y74,$X74,$W74,G$4,[1]!juhe($T74,6)),[1]!juhe($T74,6),$C73,0)</f>
        <v>11.613567256444023</v>
      </c>
      <c r="H76" s="135">
        <f ca="1">[1]!ripe([1]!Olekuvorrand($C73,$T74,$Y74,$X74,$W74,H$4,[1]!juhe($T74,6)),[1]!juhe($T74,6),$C73,0)</f>
        <v>11.630870260703466</v>
      </c>
      <c r="I76" s="135">
        <f ca="1">[1]!ripe([1]!Olekuvorrand($C73,$T74,$Y74,$X74,$W74,I$4,[1]!juhe($T74,6)),[1]!juhe($T74,6),$C73,0)</f>
        <v>11.648162791258773</v>
      </c>
      <c r="J76" s="135">
        <f ca="1">[1]!ripe([1]!Olekuvorrand($C73,$T74,$Y74,$X74,$W74,J$4,[1]!juhe($T74,6)),[1]!juhe($T74,6),$C73,0)</f>
        <v>11.665454906651906</v>
      </c>
      <c r="K76" s="135">
        <f ca="1">[1]!ripe([1]!Olekuvorrand($C73,$T74,$Y74,$X74,$W74,K$4,[1]!juhe($T74,6)),[1]!juhe($T74,6),$C73,0)</f>
        <v>11.682725547538375</v>
      </c>
      <c r="L76" s="135">
        <f ca="1">[1]!ripe([1]!Olekuvorrand($C73,$T74,$Y74,$X74,$W74,L$4,[1]!juhe($T74,6)),[1]!juhe($T74,6),$C73,0)</f>
        <v>11.699995182492845</v>
      </c>
      <c r="M76" s="135">
        <f ca="1">[1]!ripe([1]!Olekuvorrand($C73,$T74,$Y74,$X74,$W74,M$4,[1]!juhe($T74,6)),[1]!juhe($T74,6),$C73,0)</f>
        <v>11.717253100690113</v>
      </c>
      <c r="N76" s="135">
        <f ca="1">[1]!ripe([1]!Olekuvorrand($C73,$T74,$Y74,$X74,$W74,N$4,[1]!juhe($T74,6)),[1]!juhe($T74,6),$C73,0)</f>
        <v>11.734498972094766</v>
      </c>
      <c r="O76" s="236"/>
      <c r="P76" s="162"/>
      <c r="Q76" s="168"/>
      <c r="R76" s="155"/>
      <c r="S76" s="155"/>
      <c r="T76" s="155"/>
      <c r="U76" s="155"/>
      <c r="V76" s="155"/>
      <c r="W76" s="155"/>
      <c r="X76" s="155"/>
      <c r="Y76" s="155"/>
      <c r="Z76" s="155"/>
      <c r="AA76" s="154"/>
      <c r="AC76" s="136"/>
    </row>
    <row r="77" spans="1:29" x14ac:dyDescent="0.2">
      <c r="A77" s="114"/>
      <c r="B77" s="127" t="str">
        <f>Visangud!C60</f>
        <v>103Y-104Y</v>
      </c>
      <c r="C77" s="145">
        <f>Visangud!F60</f>
        <v>427.65122135819303</v>
      </c>
      <c r="D77" s="10" t="s">
        <v>31</v>
      </c>
      <c r="E77" s="12">
        <f ca="1">[1]!ripe(E$73,[1]!juhe($T$7,6),$C77,0)</f>
        <v>10.588167477746948</v>
      </c>
      <c r="F77" s="12">
        <f ca="1">[1]!ripe(F$73,[1]!juhe($T$7,6),$C77,0)</f>
        <v>10.604008204432985</v>
      </c>
      <c r="G77" s="12">
        <f ca="1">[1]!ripe(G$73,[1]!juhe($T$7,6),$C77,0)</f>
        <v>10.619839941464164</v>
      </c>
      <c r="H77" s="12">
        <f ca="1">[1]!ripe(H$73,[1]!juhe($T$7,6),$C77,0)</f>
        <v>10.635662395640747</v>
      </c>
      <c r="I77" s="12">
        <f ca="1">[1]!ripe(I$73,[1]!juhe($T$7,6),$C77,0)</f>
        <v>10.651475272306904</v>
      </c>
      <c r="J77" s="12">
        <f ca="1">[1]!ripe(J$73,[1]!juhe($T$7,6),$C77,0)</f>
        <v>10.667287769334679</v>
      </c>
      <c r="K77" s="12">
        <f ca="1">[1]!ripe(K$73,[1]!juhe($T$7,6),$C77,0)</f>
        <v>10.683080629344943</v>
      </c>
      <c r="L77" s="12">
        <f ca="1">[1]!ripe(L$73,[1]!juhe($T$7,6),$C77,0)</f>
        <v>10.698872569496858</v>
      </c>
      <c r="M77" s="12">
        <f ca="1">[1]!ripe(M$73,[1]!juhe($T$7,6),$C77,0)</f>
        <v>10.714653795448442</v>
      </c>
      <c r="N77" s="12">
        <f ca="1">[1]!ripe(N$73,[1]!juhe($T$7,6),$C77,0)</f>
        <v>10.730424005404117</v>
      </c>
      <c r="O77" s="145"/>
      <c r="R77" s="155"/>
      <c r="S77" s="155"/>
      <c r="T77" s="155"/>
      <c r="U77" s="155"/>
      <c r="V77" s="155"/>
      <c r="W77" s="155"/>
      <c r="X77" s="155"/>
      <c r="Y77" s="155"/>
      <c r="Z77" s="155"/>
      <c r="AC77" s="11"/>
    </row>
    <row r="78" spans="1:29" x14ac:dyDescent="0.2">
      <c r="A78" s="114"/>
      <c r="B78" s="127" t="str">
        <f>Visangud!C61</f>
        <v>104Y-105Y</v>
      </c>
      <c r="C78" s="145">
        <f>Visangud!F61</f>
        <v>450.82764204630627</v>
      </c>
      <c r="D78" s="10" t="s">
        <v>31</v>
      </c>
      <c r="E78" s="12">
        <f ca="1">[1]!ripe(E$73,[1]!juhe($T$7,6),$C78,0)</f>
        <v>11.766910271630904</v>
      </c>
      <c r="F78" s="12">
        <f ca="1">[1]!ripe(F$73,[1]!juhe($T$7,6),$C78,0)</f>
        <v>11.784514489730379</v>
      </c>
      <c r="G78" s="12">
        <f ca="1">[1]!ripe(G$73,[1]!juhe($T$7,6),$C78,0)</f>
        <v>11.802108717388892</v>
      </c>
      <c r="H78" s="12">
        <f ca="1">[1]!ripe(H$73,[1]!juhe($T$7,6),$C78,0)</f>
        <v>11.819692628765827</v>
      </c>
      <c r="I78" s="12">
        <f ca="1">[1]!ripe(I$73,[1]!juhe($T$7,6),$C78,0)</f>
        <v>11.837265896402373</v>
      </c>
      <c r="J78" s="12">
        <f ca="1">[1]!ripe(J$73,[1]!juhe($T$7,6),$C78,0)</f>
        <v>11.854838742136756</v>
      </c>
      <c r="K78" s="12">
        <f ca="1">[1]!ripe(K$73,[1]!juhe($T$7,6),$C78,0)</f>
        <v>11.872389764734743</v>
      </c>
      <c r="L78" s="12">
        <f ca="1">[1]!ripe(L$73,[1]!juhe($T$7,6),$C78,0)</f>
        <v>11.889939765069842</v>
      </c>
      <c r="M78" s="12">
        <f ca="1">[1]!ripe(M$73,[1]!juhe($T$7,6),$C78,0)</f>
        <v>11.907477858431031</v>
      </c>
      <c r="N78" s="12">
        <f ca="1">[1]!ripe(N$73,[1]!juhe($T$7,6),$C78,0)</f>
        <v>11.92500370942491</v>
      </c>
      <c r="O78" s="145"/>
      <c r="R78" s="155"/>
      <c r="S78" s="155"/>
      <c r="T78" s="155"/>
      <c r="U78" s="155"/>
      <c r="V78" s="155"/>
      <c r="W78" s="155"/>
      <c r="X78" s="155"/>
      <c r="Y78" s="155"/>
      <c r="Z78" s="155"/>
      <c r="AC78" s="11"/>
    </row>
    <row r="79" spans="1:29" x14ac:dyDescent="0.2">
      <c r="A79" s="114"/>
      <c r="B79" s="127" t="str">
        <f>Visangud!C62</f>
        <v>105Y-106Y</v>
      </c>
      <c r="C79" s="145">
        <f>Visangud!F62</f>
        <v>450.82734346741677</v>
      </c>
      <c r="D79" s="10" t="s">
        <v>31</v>
      </c>
      <c r="E79" s="12">
        <f ca="1">[1]!ripe(E$73,[1]!juhe($T$7,6),$C79,0)</f>
        <v>11.766894685408985</v>
      </c>
      <c r="F79" s="12">
        <f ca="1">[1]!ripe(F$73,[1]!juhe($T$7,6),$C79,0)</f>
        <v>11.784498880190252</v>
      </c>
      <c r="G79" s="12">
        <f ca="1">[1]!ripe(G$73,[1]!juhe($T$7,6),$C79,0)</f>
        <v>11.802093084543792</v>
      </c>
      <c r="H79" s="12">
        <f ca="1">[1]!ripe(H$73,[1]!juhe($T$7,6),$C79,0)</f>
        <v>11.819676972629416</v>
      </c>
      <c r="I79" s="12">
        <f ca="1">[1]!ripe(I$73,[1]!juhe($T$7,6),$C79,0)</f>
        <v>11.837250216988753</v>
      </c>
      <c r="J79" s="12">
        <f ca="1">[1]!ripe(J$73,[1]!juhe($T$7,6),$C79,0)</f>
        <v>11.854823039446485</v>
      </c>
      <c r="K79" s="12">
        <f ca="1">[1]!ripe(K$73,[1]!juhe($T$7,6),$C79,0)</f>
        <v>11.872374038796726</v>
      </c>
      <c r="L79" s="12">
        <f ca="1">[1]!ripe(L$73,[1]!juhe($T$7,6),$C79,0)</f>
        <v>11.889924015885434</v>
      </c>
      <c r="M79" s="12">
        <f ca="1">[1]!ripe(M$73,[1]!juhe($T$7,6),$C79,0)</f>
        <v>11.907462086016002</v>
      </c>
      <c r="N79" s="12">
        <f ca="1">[1]!ripe(N$73,[1]!juhe($T$7,6),$C79,0)</f>
        <v>11.924987913795478</v>
      </c>
      <c r="O79" s="145"/>
      <c r="R79" s="155"/>
      <c r="S79" s="155"/>
      <c r="T79" s="155"/>
      <c r="U79" s="155"/>
      <c r="V79" s="155"/>
      <c r="W79" s="155"/>
      <c r="X79" s="155"/>
      <c r="Y79" s="155"/>
      <c r="Z79" s="155"/>
      <c r="AC79" s="11"/>
    </row>
    <row r="80" spans="1:29" x14ac:dyDescent="0.2">
      <c r="A80" s="114"/>
      <c r="B80" s="127" t="str">
        <f>Visangud!C63</f>
        <v>106Y-107Y</v>
      </c>
      <c r="C80" s="145">
        <f>Visangud!F63</f>
        <v>450.82668766166847</v>
      </c>
      <c r="D80" s="10" t="s">
        <v>31</v>
      </c>
      <c r="E80" s="12">
        <f ca="1">[1]!ripe(E$73,[1]!juhe($T$7,6),$C80,0)</f>
        <v>11.766860451498049</v>
      </c>
      <c r="F80" s="12">
        <f ca="1">[1]!ripe(F$73,[1]!juhe($T$7,6),$C80,0)</f>
        <v>11.784464595062708</v>
      </c>
      <c r="G80" s="12">
        <f ca="1">[1]!ripe(G$73,[1]!juhe($T$7,6),$C80,0)</f>
        <v>11.802058748228704</v>
      </c>
      <c r="H80" s="12">
        <f ca="1">[1]!ripe(H$73,[1]!juhe($T$7,6),$C80,0)</f>
        <v>11.819642585156801</v>
      </c>
      <c r="I80" s="12">
        <f ca="1">[1]!ripe(I$73,[1]!juhe($T$7,6),$C80,0)</f>
        <v>11.837215778389574</v>
      </c>
      <c r="J80" s="12">
        <f ca="1">[1]!ripe(J$73,[1]!juhe($T$7,6),$C80,0)</f>
        <v>11.85478854972197</v>
      </c>
      <c r="K80" s="12">
        <f ca="1">[1]!ripe(K$73,[1]!juhe($T$7,6),$C80,0)</f>
        <v>11.872339498010366</v>
      </c>
      <c r="L80" s="12">
        <f ca="1">[1]!ripe(L$73,[1]!juhe($T$7,6),$C80,0)</f>
        <v>11.889889424040204</v>
      </c>
      <c r="M80" s="12">
        <f ca="1">[1]!ripe(M$73,[1]!juhe($T$7,6),$C80,0)</f>
        <v>11.907427443146544</v>
      </c>
      <c r="N80" s="12">
        <f ca="1">[1]!ripe(N$73,[1]!juhe($T$7,6),$C80,0)</f>
        <v>11.924953219937407</v>
      </c>
      <c r="O80" s="145"/>
      <c r="R80" s="155"/>
      <c r="S80" s="155"/>
      <c r="T80" s="155"/>
      <c r="U80" s="155"/>
      <c r="V80" s="155"/>
      <c r="W80" s="155"/>
      <c r="X80" s="155"/>
      <c r="Y80" s="155"/>
      <c r="Z80" s="155"/>
      <c r="AC80" s="11"/>
    </row>
    <row r="81" spans="1:29" x14ac:dyDescent="0.2">
      <c r="A81" s="114"/>
      <c r="B81" s="127" t="str">
        <f>Visangud!C64</f>
        <v>107Y-108Y</v>
      </c>
      <c r="C81" s="145">
        <f>Visangud!F64</f>
        <v>450.82764204630627</v>
      </c>
      <c r="D81" s="10" t="s">
        <v>31</v>
      </c>
      <c r="E81" s="12">
        <f ca="1">[1]!ripe(E$73,[1]!juhe($T$7,6),$C81,0)</f>
        <v>11.766910271630904</v>
      </c>
      <c r="F81" s="12">
        <f ca="1">[1]!ripe(F$73,[1]!juhe($T$7,6),$C81,0)</f>
        <v>11.784514489730379</v>
      </c>
      <c r="G81" s="12">
        <f ca="1">[1]!ripe(G$73,[1]!juhe($T$7,6),$C81,0)</f>
        <v>11.802108717388892</v>
      </c>
      <c r="H81" s="12">
        <f ca="1">[1]!ripe(H$73,[1]!juhe($T$7,6),$C81,0)</f>
        <v>11.819692628765827</v>
      </c>
      <c r="I81" s="12">
        <f ca="1">[1]!ripe(I$73,[1]!juhe($T$7,6),$C81,0)</f>
        <v>11.837265896402373</v>
      </c>
      <c r="J81" s="12">
        <f ca="1">[1]!ripe(J$73,[1]!juhe($T$7,6),$C81,0)</f>
        <v>11.854838742136756</v>
      </c>
      <c r="K81" s="12">
        <f ca="1">[1]!ripe(K$73,[1]!juhe($T$7,6),$C81,0)</f>
        <v>11.872389764734743</v>
      </c>
      <c r="L81" s="12">
        <f ca="1">[1]!ripe(L$73,[1]!juhe($T$7,6),$C81,0)</f>
        <v>11.889939765069842</v>
      </c>
      <c r="M81" s="12">
        <f ca="1">[1]!ripe(M$73,[1]!juhe($T$7,6),$C81,0)</f>
        <v>11.907477858431031</v>
      </c>
      <c r="N81" s="12">
        <f ca="1">[1]!ripe(N$73,[1]!juhe($T$7,6),$C81,0)</f>
        <v>11.92500370942491</v>
      </c>
      <c r="O81" s="145"/>
      <c r="R81" s="155"/>
      <c r="S81" s="155"/>
      <c r="T81" s="155"/>
      <c r="U81" s="155"/>
      <c r="V81" s="155"/>
      <c r="W81" s="155"/>
      <c r="X81" s="155"/>
      <c r="Y81" s="155"/>
      <c r="Z81" s="155"/>
      <c r="AC81" s="11"/>
    </row>
    <row r="82" spans="1:29" x14ac:dyDescent="0.2">
      <c r="A82" s="114"/>
      <c r="B82" s="127" t="str">
        <f>Visangud!C65</f>
        <v>108Y-109Y</v>
      </c>
      <c r="C82" s="145">
        <f>Visangud!F65</f>
        <v>450.82764204630627</v>
      </c>
      <c r="D82" s="10" t="s">
        <v>31</v>
      </c>
      <c r="E82" s="12">
        <f ca="1">[1]!ripe(E$73,[1]!juhe($T$7,6),$C82,0)</f>
        <v>11.766910271630904</v>
      </c>
      <c r="F82" s="12">
        <f ca="1">[1]!ripe(F$73,[1]!juhe($T$7,6),$C82,0)</f>
        <v>11.784514489730379</v>
      </c>
      <c r="G82" s="12">
        <f ca="1">[1]!ripe(G$73,[1]!juhe($T$7,6),$C82,0)</f>
        <v>11.802108717388892</v>
      </c>
      <c r="H82" s="12">
        <f ca="1">[1]!ripe(H$73,[1]!juhe($T$7,6),$C82,0)</f>
        <v>11.819692628765827</v>
      </c>
      <c r="I82" s="12">
        <f ca="1">[1]!ripe(I$73,[1]!juhe($T$7,6),$C82,0)</f>
        <v>11.837265896402373</v>
      </c>
      <c r="J82" s="12">
        <f ca="1">[1]!ripe(J$73,[1]!juhe($T$7,6),$C82,0)</f>
        <v>11.854838742136756</v>
      </c>
      <c r="K82" s="12">
        <f ca="1">[1]!ripe(K$73,[1]!juhe($T$7,6),$C82,0)</f>
        <v>11.872389764734743</v>
      </c>
      <c r="L82" s="12">
        <f ca="1">[1]!ripe(L$73,[1]!juhe($T$7,6),$C82,0)</f>
        <v>11.889939765069842</v>
      </c>
      <c r="M82" s="12">
        <f ca="1">[1]!ripe(M$73,[1]!juhe($T$7,6),$C82,0)</f>
        <v>11.907477858431031</v>
      </c>
      <c r="N82" s="12">
        <f ca="1">[1]!ripe(N$73,[1]!juhe($T$7,6),$C82,0)</f>
        <v>11.92500370942491</v>
      </c>
      <c r="O82" s="145"/>
      <c r="R82" s="155"/>
      <c r="S82" s="155"/>
      <c r="T82" s="155"/>
      <c r="U82" s="155"/>
      <c r="V82" s="155"/>
      <c r="W82" s="155"/>
      <c r="X82" s="155"/>
      <c r="Y82" s="155"/>
      <c r="Z82" s="155"/>
      <c r="AC82" s="11"/>
    </row>
    <row r="83" spans="1:29" x14ac:dyDescent="0.2">
      <c r="A83" s="114"/>
      <c r="B83" s="115"/>
      <c r="C83" s="145">
        <f>Visangud!F66</f>
        <v>0</v>
      </c>
      <c r="D83" s="10" t="s">
        <v>31</v>
      </c>
      <c r="E83" s="12" t="e">
        <f ca="1">[1]!ripe(E$73,[1]!juhe($T$7,6),$C83,0)</f>
        <v>#VALUE!</v>
      </c>
      <c r="F83" s="12" t="e">
        <f ca="1">[1]!ripe(F$73,[1]!juhe($T$7,6),$C83,0)</f>
        <v>#VALUE!</v>
      </c>
      <c r="G83" s="12" t="e">
        <f ca="1">[1]!ripe(G$73,[1]!juhe($T$7,6),$C83,0)</f>
        <v>#VALUE!</v>
      </c>
      <c r="H83" s="12" t="e">
        <f ca="1">[1]!ripe(H$73,[1]!juhe($T$7,6),$C83,0)</f>
        <v>#VALUE!</v>
      </c>
      <c r="I83" s="12" t="e">
        <f ca="1">[1]!ripe(I$73,[1]!juhe($T$7,6),$C83,0)</f>
        <v>#VALUE!</v>
      </c>
      <c r="J83" s="12" t="e">
        <f ca="1">[1]!ripe(J$73,[1]!juhe($T$7,6),$C83,0)</f>
        <v>#VALUE!</v>
      </c>
      <c r="K83" s="12" t="e">
        <f ca="1">[1]!ripe(K$73,[1]!juhe($T$7,6),$C83,0)</f>
        <v>#VALUE!</v>
      </c>
      <c r="L83" s="12" t="e">
        <f ca="1">[1]!ripe(L$73,[1]!juhe($T$7,6),$C83,0)</f>
        <v>#VALUE!</v>
      </c>
      <c r="M83" s="12" t="e">
        <f ca="1">[1]!ripe(M$73,[1]!juhe($T$7,6),$C83,0)</f>
        <v>#VALUE!</v>
      </c>
      <c r="N83" s="12" t="e">
        <f ca="1">[1]!ripe(N$73,[1]!juhe($T$7,6),$C83,0)</f>
        <v>#VALUE!</v>
      </c>
      <c r="O83" s="145"/>
      <c r="R83" s="155"/>
      <c r="S83" s="155"/>
      <c r="T83" s="155"/>
      <c r="U83" s="155"/>
      <c r="V83" s="155"/>
      <c r="W83" s="155"/>
      <c r="X83" s="155"/>
      <c r="Y83" s="155"/>
      <c r="Z83" s="155"/>
      <c r="AC83" s="11"/>
    </row>
    <row r="84" spans="1:29" s="128" customFormat="1" hidden="1" x14ac:dyDescent="0.2">
      <c r="A84" s="220">
        <v>1</v>
      </c>
      <c r="B84" s="221" t="str">
        <f ca="1">R85</f>
        <v>109Y- 117Y</v>
      </c>
      <c r="C84" s="236">
        <f ca="1">S85</f>
        <v>443.40965915219067</v>
      </c>
      <c r="D84" s="133" t="s">
        <v>137</v>
      </c>
      <c r="E84" s="134">
        <f ca="1">[1]!Olekuvorrand($C84,$T85,$Y85,$X85,$W85,E$4,[1]!juhe($T85,6),TRUE)</f>
        <v>134.98407602310181</v>
      </c>
      <c r="F84" s="134">
        <f ca="1">[1]!Olekuvorrand($C84,$T85,$Y85,$X85,$W85,F$4,[1]!juhe($T85,6),TRUE)</f>
        <v>134.77963209152222</v>
      </c>
      <c r="G84" s="134">
        <f ca="1">[1]!Olekuvorrand($C84,$T85,$Y85,$X85,$W85,G$4,[1]!juhe($T85,6),TRUE)</f>
        <v>134.57590341567993</v>
      </c>
      <c r="H84" s="134">
        <f ca="1">[1]!Olekuvorrand($C84,$T85,$Y85,$X85,$W85,H$4,[1]!juhe($T85,6),TRUE)</f>
        <v>134.37288999557495</v>
      </c>
      <c r="I84" s="134">
        <f ca="1">[1]!Olekuvorrand($C84,$T85,$Y85,$X85,$W85,I$4,[1]!juhe($T85,6),TRUE)</f>
        <v>134.17059183120728</v>
      </c>
      <c r="J84" s="134">
        <f ca="1">[1]!Olekuvorrand($C84,$T85,$Y85,$X85,$W85,J$4,[1]!juhe($T85,6),TRUE)</f>
        <v>133.9690089225769</v>
      </c>
      <c r="K84" s="134">
        <f ca="1">[1]!Olekuvorrand($C84,$T85,$Y85,$X85,$W85,K$4,[1]!juhe($T85,6),TRUE)</f>
        <v>133.76814126968384</v>
      </c>
      <c r="L84" s="134">
        <f ca="1">[1]!Olekuvorrand($C84,$T85,$Y85,$X85,$W85,L$4,[1]!juhe($T85,6),TRUE)</f>
        <v>133.56798887252808</v>
      </c>
      <c r="M84" s="134">
        <f ca="1">[1]!Olekuvorrand($C84,$T85,$Y85,$X85,$W85,M$4,[1]!juhe($T85,6),TRUE)</f>
        <v>133.36855173110962</v>
      </c>
      <c r="N84" s="134">
        <f ca="1">[1]!Olekuvorrand($C84,$T85,$Y85,$X85,$W85,N$4,[1]!juhe($T85,6),TRUE)</f>
        <v>133.16982984542847</v>
      </c>
      <c r="O84" s="236">
        <f ca="1">U85</f>
        <v>133.9690089225769</v>
      </c>
      <c r="P84" s="162"/>
      <c r="Q84" s="168"/>
      <c r="R84" s="155"/>
      <c r="S84" s="155"/>
      <c r="T84" s="155"/>
      <c r="U84" s="155"/>
      <c r="V84" s="155"/>
      <c r="W84" s="155"/>
      <c r="X84" s="155"/>
      <c r="Y84" s="155"/>
      <c r="Z84" s="155"/>
      <c r="AA84" s="154"/>
    </row>
    <row r="85" spans="1:29" s="128" customFormat="1" x14ac:dyDescent="0.2">
      <c r="A85" s="220"/>
      <c r="B85" s="221"/>
      <c r="C85" s="236"/>
      <c r="D85" s="133" t="s">
        <v>32</v>
      </c>
      <c r="E85" s="134">
        <f ca="1">E84*[1]!juhe($T85,2)/10</f>
        <v>1259.4014292955399</v>
      </c>
      <c r="F85" s="134">
        <f ca="1">F84*[1]!juhe($T85,2)/10</f>
        <v>1257.4939674139023</v>
      </c>
      <c r="G85" s="134">
        <f ca="1">G84*[1]!juhe($T85,2)/10</f>
        <v>1255.5931788682938</v>
      </c>
      <c r="H85" s="134">
        <f ca="1">H84*[1]!juhe($T85,2)/10</f>
        <v>1253.6990636587143</v>
      </c>
      <c r="I85" s="134">
        <f ca="1">I84*[1]!juhe($T85,2)/10</f>
        <v>1251.8116217851639</v>
      </c>
      <c r="J85" s="134">
        <f ca="1">J84*[1]!juhe($T85,2)/10</f>
        <v>1249.9308532476425</v>
      </c>
      <c r="K85" s="134">
        <f ca="1">K84*[1]!juhe($T85,2)/10</f>
        <v>1248.0567580461502</v>
      </c>
      <c r="L85" s="134">
        <f ca="1">L84*[1]!juhe($T85,2)/10</f>
        <v>1246.189336180687</v>
      </c>
      <c r="M85" s="134">
        <f ca="1">M84*[1]!juhe($T85,2)/10</f>
        <v>1244.3285876512527</v>
      </c>
      <c r="N85" s="134">
        <f ca="1">N84*[1]!juhe($T85,2)/10</f>
        <v>1242.4745124578476</v>
      </c>
      <c r="O85" s="236"/>
      <c r="P85" s="162"/>
      <c r="Q85" s="168" t="s">
        <v>264</v>
      </c>
      <c r="R85" s="155" t="str">
        <f t="shared" ref="R85:Y85" ca="1" si="6">INDIRECT("'"&amp;$S$1&amp;"'!"&amp;$Q85&amp;R$4)</f>
        <v>109Y- 117Y</v>
      </c>
      <c r="S85" s="155">
        <f t="shared" ca="1" si="6"/>
        <v>443.40965915219067</v>
      </c>
      <c r="T85" s="155" t="str">
        <f t="shared" ca="1" si="6"/>
        <v>OPGW-2S 2/48B1 (0/93-55.3)</v>
      </c>
      <c r="U85" s="155">
        <f t="shared" ca="1" si="6"/>
        <v>133.9690089225769</v>
      </c>
      <c r="V85" s="155">
        <f t="shared" ca="1" si="6"/>
        <v>5</v>
      </c>
      <c r="W85" s="155">
        <f t="shared" ca="1" si="6"/>
        <v>0.22232178447237191</v>
      </c>
      <c r="X85" s="155">
        <f t="shared" ca="1" si="6"/>
        <v>-5</v>
      </c>
      <c r="Y85" s="155">
        <f t="shared" ca="1" si="6"/>
        <v>349.43300485610962</v>
      </c>
      <c r="Z85" s="155">
        <v>1</v>
      </c>
      <c r="AA85" s="154"/>
    </row>
    <row r="86" spans="1:29" s="128" customFormat="1" x14ac:dyDescent="0.2">
      <c r="A86" s="220"/>
      <c r="B86" s="221"/>
      <c r="C86" s="236"/>
      <c r="D86" s="133" t="s">
        <v>31</v>
      </c>
      <c r="E86" s="135">
        <f ca="1">[1]!ripe([1]!Olekuvorrand($C84,$T85,$Y85,$X85,$W85,E$4,[1]!juhe($T85,6),TRUE),[1]!juhe($T85,6),$C84,0)</f>
        <v>11.379358797698385</v>
      </c>
      <c r="F86" s="135">
        <f ca="1">[1]!ripe([1]!Olekuvorrand($C84,$T85,$Y85,$X85,$W85,F$4,[1]!juhe($T85,6),TRUE),[1]!juhe($T85,6),$C84,0)</f>
        <v>11.396619869088433</v>
      </c>
      <c r="G86" s="135">
        <f ca="1">[1]!ripe([1]!Olekuvorrand($C84,$T85,$Y85,$X85,$W85,G$4,[1]!juhe($T85,6),TRUE),[1]!juhe($T85,6),$C84,0)</f>
        <v>11.413872722058965</v>
      </c>
      <c r="H86" s="135">
        <f ca="1">[1]!ripe([1]!Olekuvorrand($C84,$T85,$Y85,$X85,$W85,H$4,[1]!juhe($T85,6),TRUE),[1]!juhe($T85,6),$C84,0)</f>
        <v>11.431117043722542</v>
      </c>
      <c r="I86" s="135">
        <f ca="1">[1]!ripe([1]!Olekuvorrand($C84,$T85,$Y85,$X85,$W85,I$4,[1]!juhe($T85,6),TRUE),[1]!juhe($T85,6),$C84,0)</f>
        <v>11.44835251956755</v>
      </c>
      <c r="J86" s="135">
        <f ca="1">[1]!ripe([1]!Olekuvorrand($C84,$T85,$Y85,$X85,$W85,J$4,[1]!juhe($T85,6),TRUE),[1]!juhe($T85,6),$C84,0)</f>
        <v>11.465578833462683</v>
      </c>
      <c r="K86" s="135">
        <f ca="1">[1]!ripe([1]!Olekuvorrand($C84,$T85,$Y85,$X85,$W85,K$4,[1]!juhe($T85,6),TRUE),[1]!juhe($T85,6),$C84,0)</f>
        <v>11.482795667661605</v>
      </c>
      <c r="L86" s="135">
        <f ca="1">[1]!ripe([1]!Olekuvorrand($C84,$T85,$Y85,$X85,$W85,L$4,[1]!juhe($T85,6),TRUE),[1]!juhe($T85,6),$C84,0)</f>
        <v>11.500002702807771</v>
      </c>
      <c r="M86" s="135">
        <f ca="1">[1]!ripe([1]!Olekuvorrand($C84,$T85,$Y85,$X85,$W85,M$4,[1]!juhe($T85,6),TRUE),[1]!juhe($T85,6),$C84,0)</f>
        <v>11.517199617939433</v>
      </c>
      <c r="N86" s="135">
        <f ca="1">[1]!ripe([1]!Olekuvorrand($C84,$T85,$Y85,$X85,$W85,N$4,[1]!juhe($T85,6),TRUE),[1]!juhe($T85,6),$C84,0)</f>
        <v>11.534386090494813</v>
      </c>
      <c r="O86" s="236"/>
      <c r="P86" s="162"/>
      <c r="Q86" s="168"/>
      <c r="R86" s="155"/>
      <c r="S86" s="155"/>
      <c r="T86" s="155"/>
      <c r="U86" s="155"/>
      <c r="V86" s="155"/>
      <c r="W86" s="155"/>
      <c r="X86" s="155"/>
      <c r="Y86" s="155"/>
      <c r="Z86" s="155"/>
      <c r="AA86" s="154"/>
    </row>
    <row r="87" spans="1:29" s="128" customFormat="1" x14ac:dyDescent="0.2">
      <c r="A87" s="220"/>
      <c r="B87" s="221"/>
      <c r="C87" s="236"/>
      <c r="D87" s="133" t="s">
        <v>247</v>
      </c>
      <c r="E87" s="135">
        <f ca="1">[1]!ripe([1]!Olekuvorrand($C84,$T85,$Y85,$X85,$W85,E$4,[1]!juhe($T85,6)),[1]!juhe($T85,6),$C84,0)</f>
        <v>11.379358797698385</v>
      </c>
      <c r="F87" s="135">
        <f ca="1">[1]!ripe([1]!Olekuvorrand($C84,$T85,$Y85,$X85,$W85,F$4,[1]!juhe($T85,6)),[1]!juhe($T85,6),$C84,0)</f>
        <v>11.396619869088433</v>
      </c>
      <c r="G87" s="135">
        <f ca="1">[1]!ripe([1]!Olekuvorrand($C84,$T85,$Y85,$X85,$W85,G$4,[1]!juhe($T85,6)),[1]!juhe($T85,6),$C84,0)</f>
        <v>11.413872722058965</v>
      </c>
      <c r="H87" s="135">
        <f ca="1">[1]!ripe([1]!Olekuvorrand($C84,$T85,$Y85,$X85,$W85,H$4,[1]!juhe($T85,6)),[1]!juhe($T85,6),$C84,0)</f>
        <v>11.431117043722542</v>
      </c>
      <c r="I87" s="135">
        <f ca="1">[1]!ripe([1]!Olekuvorrand($C84,$T85,$Y85,$X85,$W85,I$4,[1]!juhe($T85,6)),[1]!juhe($T85,6),$C84,0)</f>
        <v>11.44835251956755</v>
      </c>
      <c r="J87" s="135">
        <f ca="1">[1]!ripe([1]!Olekuvorrand($C84,$T85,$Y85,$X85,$W85,J$4,[1]!juhe($T85,6)),[1]!juhe($T85,6),$C84,0)</f>
        <v>11.465578833462683</v>
      </c>
      <c r="K87" s="135">
        <f ca="1">[1]!ripe([1]!Olekuvorrand($C84,$T85,$Y85,$X85,$W85,K$4,[1]!juhe($T85,6)),[1]!juhe($T85,6),$C84,0)</f>
        <v>11.482795667661605</v>
      </c>
      <c r="L87" s="135">
        <f ca="1">[1]!ripe([1]!Olekuvorrand($C84,$T85,$Y85,$X85,$W85,L$4,[1]!juhe($T85,6)),[1]!juhe($T85,6),$C84,0)</f>
        <v>11.500002702807771</v>
      </c>
      <c r="M87" s="135">
        <f ca="1">[1]!ripe([1]!Olekuvorrand($C84,$T85,$Y85,$X85,$W85,M$4,[1]!juhe($T85,6)),[1]!juhe($T85,6),$C84,0)</f>
        <v>11.517199617939433</v>
      </c>
      <c r="N87" s="135">
        <f ca="1">[1]!ripe([1]!Olekuvorrand($C84,$T85,$Y85,$X85,$W85,N$4,[1]!juhe($T85,6)),[1]!juhe($T85,6),$C84,0)</f>
        <v>11.534386090494813</v>
      </c>
      <c r="O87" s="236"/>
      <c r="P87" s="162"/>
      <c r="Q87" s="168"/>
      <c r="R87" s="155"/>
      <c r="S87" s="155"/>
      <c r="T87" s="155"/>
      <c r="U87" s="155"/>
      <c r="V87" s="155"/>
      <c r="W87" s="155"/>
      <c r="X87" s="155"/>
      <c r="Y87" s="155"/>
      <c r="Z87" s="155"/>
      <c r="AA87" s="154"/>
      <c r="AC87" s="136"/>
    </row>
    <row r="88" spans="1:29" x14ac:dyDescent="0.2">
      <c r="A88" s="114"/>
      <c r="B88" s="127" t="str">
        <f>Visangud!C66</f>
        <v>109Y-110Y</v>
      </c>
      <c r="C88" s="145">
        <f>Visangud!G66</f>
        <v>443.33136594871996</v>
      </c>
      <c r="D88" s="10" t="s">
        <v>31</v>
      </c>
      <c r="E88" s="12">
        <f ca="1">[1]!ripe(E$84,[1]!juhe($T$7,6),$C88,0)</f>
        <v>11.375340627234467</v>
      </c>
      <c r="F88" s="12">
        <f ca="1">[1]!ripe(F$84,[1]!juhe($T$7,6),$C88,0)</f>
        <v>11.392595603559892</v>
      </c>
      <c r="G88" s="12">
        <f ca="1">[1]!ripe(G$84,[1]!juhe($T$7,6),$C88,0)</f>
        <v>11.409842364367812</v>
      </c>
      <c r="H88" s="12">
        <f ca="1">[1]!ripe(H$84,[1]!juhe($T$7,6),$C88,0)</f>
        <v>11.42708059688127</v>
      </c>
      <c r="I88" s="12">
        <f ca="1">[1]!ripe(I$84,[1]!juhe($T$7,6),$C88,0)</f>
        <v>11.444309986699709</v>
      </c>
      <c r="J88" s="12">
        <f ca="1">[1]!ripe(J$84,[1]!juhe($T$7,6),$C88,0)</f>
        <v>11.461530217803455</v>
      </c>
      <c r="K88" s="12">
        <f ca="1">[1]!ripe(K$84,[1]!juhe($T$7,6),$C88,0)</f>
        <v>11.478740972558368</v>
      </c>
      <c r="L88" s="12">
        <f ca="1">[1]!ripe(L$84,[1]!juhe($T$7,6),$C88,0)</f>
        <v>11.495941931720674</v>
      </c>
      <c r="M88" s="12">
        <f ca="1">[1]!ripe(M$84,[1]!juhe($T$7,6),$C88,0)</f>
        <v>11.513132774441958</v>
      </c>
      <c r="N88" s="12">
        <f ca="1">[1]!ripe(N$84,[1]!juhe($T$7,6),$C88,0)</f>
        <v>11.530313178274344</v>
      </c>
      <c r="O88" s="145"/>
      <c r="R88" s="155"/>
      <c r="S88" s="155"/>
      <c r="T88" s="155"/>
      <c r="U88" s="155"/>
      <c r="V88" s="155"/>
      <c r="W88" s="155"/>
      <c r="X88" s="155"/>
      <c r="Y88" s="155"/>
      <c r="Z88" s="155"/>
      <c r="AC88" s="11"/>
    </row>
    <row r="89" spans="1:29" x14ac:dyDescent="0.2">
      <c r="A89" s="114"/>
      <c r="B89" s="127" t="str">
        <f>Visangud!C67</f>
        <v>110Y-111Y</v>
      </c>
      <c r="C89" s="145">
        <f>Visangud!G67</f>
        <v>448.40810919264607</v>
      </c>
      <c r="D89" s="10" t="s">
        <v>31</v>
      </c>
      <c r="E89" s="12">
        <f ca="1">[1]!ripe(E$84,[1]!juhe($T$7,6),$C89,0)</f>
        <v>11.637358359780711</v>
      </c>
      <c r="F89" s="12">
        <f ca="1">[1]!ripe(F$84,[1]!juhe($T$7,6),$C89,0)</f>
        <v>11.655010784404178</v>
      </c>
      <c r="G89" s="12">
        <f ca="1">[1]!ripe(G$84,[1]!juhe($T$7,6),$C89,0)</f>
        <v>11.672654804275252</v>
      </c>
      <c r="H89" s="12">
        <f ca="1">[1]!ripe(H$84,[1]!juhe($T$7,6),$C89,0)</f>
        <v>11.690290099412529</v>
      </c>
      <c r="I89" s="12">
        <f ca="1">[1]!ripe(I$84,[1]!juhe($T$7,6),$C89,0)</f>
        <v>11.707916348173599</v>
      </c>
      <c r="J89" s="12">
        <f ca="1">[1]!ripe(J$84,[1]!juhe($T$7,6),$C89,0)</f>
        <v>11.725533227259641</v>
      </c>
      <c r="K89" s="12">
        <f ca="1">[1]!ripe(K$84,[1]!juhe($T$7,6),$C89,0)</f>
        <v>11.743140411720184</v>
      </c>
      <c r="L89" s="12">
        <f ca="1">[1]!ripe(L$84,[1]!juhe($T$7,6),$C89,0)</f>
        <v>11.760737574958043</v>
      </c>
      <c r="M89" s="12">
        <f ca="1">[1]!ripe(M$84,[1]!juhe($T$7,6),$C89,0)</f>
        <v>11.778324388734436</v>
      </c>
      <c r="N89" s="12">
        <f ca="1">[1]!ripe(N$84,[1]!juhe($T$7,6),$C89,0)</f>
        <v>11.795900523174275</v>
      </c>
      <c r="O89" s="145"/>
      <c r="R89" s="155"/>
      <c r="S89" s="155"/>
      <c r="T89" s="155"/>
      <c r="U89" s="155"/>
      <c r="V89" s="155"/>
      <c r="W89" s="155"/>
      <c r="X89" s="155"/>
      <c r="Y89" s="155"/>
      <c r="Z89" s="155"/>
      <c r="AC89" s="11"/>
    </row>
    <row r="90" spans="1:29" x14ac:dyDescent="0.2">
      <c r="A90" s="114"/>
      <c r="B90" s="127" t="str">
        <f>Visangud!C68</f>
        <v>111Y-112Y</v>
      </c>
      <c r="C90" s="145">
        <f>Visangud!G68</f>
        <v>437.39866301561824</v>
      </c>
      <c r="D90" s="10" t="s">
        <v>31</v>
      </c>
      <c r="E90" s="12">
        <f ca="1">[1]!ripe(E$84,[1]!juhe($T$7,6),$C90,0)</f>
        <v>11.072925926503556</v>
      </c>
      <c r="F90" s="12">
        <f ca="1">[1]!ripe(F$84,[1]!juhe($T$7,6),$C90,0)</f>
        <v>11.089722177356702</v>
      </c>
      <c r="G90" s="12">
        <f ca="1">[1]!ripe(G$84,[1]!juhe($T$7,6),$C90,0)</f>
        <v>11.106510431102791</v>
      </c>
      <c r="H90" s="12">
        <f ca="1">[1]!ripe(H$84,[1]!juhe($T$7,6),$C90,0)</f>
        <v>11.12329038328008</v>
      </c>
      <c r="I90" s="12">
        <f ca="1">[1]!ripe(I$84,[1]!juhe($T$7,6),$C90,0)</f>
        <v>11.140061727846385</v>
      </c>
      <c r="J90" s="12">
        <f ca="1">[1]!ripe(J$84,[1]!juhe($T$7,6),$C90,0)</f>
        <v>11.156824157183449</v>
      </c>
      <c r="K90" s="12">
        <f ca="1">[1]!ripe(K$84,[1]!juhe($T$7,6),$C90,0)</f>
        <v>11.173577362101472</v>
      </c>
      <c r="L90" s="12">
        <f ca="1">[1]!ripe(L$84,[1]!juhe($T$7,6),$C90,0)</f>
        <v>11.19032103184381</v>
      </c>
      <c r="M90" s="12">
        <f ca="1">[1]!ripe(M$84,[1]!juhe($T$7,6),$C90,0)</f>
        <v>11.207054854091842</v>
      </c>
      <c r="N90" s="12">
        <f ca="1">[1]!ripe(N$84,[1]!juhe($T$7,6),$C90,0)</f>
        <v>11.223778514970002</v>
      </c>
      <c r="O90" s="145"/>
      <c r="R90" s="155"/>
      <c r="S90" s="155"/>
      <c r="T90" s="155"/>
      <c r="U90" s="155"/>
      <c r="V90" s="155"/>
      <c r="W90" s="155"/>
      <c r="X90" s="155"/>
      <c r="Y90" s="155"/>
      <c r="Z90" s="155"/>
      <c r="AC90" s="11"/>
    </row>
    <row r="91" spans="1:29" x14ac:dyDescent="0.2">
      <c r="A91" s="114"/>
      <c r="B91" s="127" t="str">
        <f>Visangud!C69</f>
        <v>112Y-113Y</v>
      </c>
      <c r="C91" s="145">
        <f>Visangud!G69</f>
        <v>443.29796069571546</v>
      </c>
      <c r="D91" s="10" t="s">
        <v>31</v>
      </c>
      <c r="E91" s="12">
        <f ca="1">[1]!ripe(E$84,[1]!juhe($T$7,6),$C91,0)</f>
        <v>11.373626415949653</v>
      </c>
      <c r="F91" s="12">
        <f ca="1">[1]!ripe(F$84,[1]!juhe($T$7,6),$C91,0)</f>
        <v>11.390878792029856</v>
      </c>
      <c r="G91" s="12">
        <f ca="1">[1]!ripe(G$84,[1]!juhe($T$7,6),$C91,0)</f>
        <v>11.408122953830592</v>
      </c>
      <c r="H91" s="12">
        <f ca="1">[1]!ripe(H$84,[1]!juhe($T$7,6),$C91,0)</f>
        <v>11.425358588622039</v>
      </c>
      <c r="I91" s="12">
        <f ca="1">[1]!ripe(I$84,[1]!juhe($T$7,6),$C91,0)</f>
        <v>11.442585382051023</v>
      </c>
      <c r="J91" s="12">
        <f ca="1">[1]!ripe(J$84,[1]!juhe($T$7,6),$C91,0)</f>
        <v>11.45980301814549</v>
      </c>
      <c r="K91" s="12">
        <f ca="1">[1]!ripe(K$84,[1]!juhe($T$7,6),$C91,0)</f>
        <v>11.477011179319167</v>
      </c>
      <c r="L91" s="12">
        <f ca="1">[1]!ripe(L$84,[1]!juhe($T$7,6),$C91,0)</f>
        <v>11.494209546376384</v>
      </c>
      <c r="M91" s="12">
        <f ca="1">[1]!ripe(M$84,[1]!juhe($T$7,6),$C91,0)</f>
        <v>11.511397798517082</v>
      </c>
      <c r="N91" s="12">
        <f ca="1">[1]!ripe(N$84,[1]!juhe($T$7,6),$C91,0)</f>
        <v>11.528575613341975</v>
      </c>
      <c r="O91" s="145"/>
      <c r="R91" s="155"/>
      <c r="S91" s="155"/>
      <c r="T91" s="155"/>
      <c r="U91" s="155"/>
      <c r="V91" s="155"/>
      <c r="W91" s="155"/>
      <c r="X91" s="155"/>
      <c r="Y91" s="155"/>
      <c r="Z91" s="155"/>
      <c r="AC91" s="11"/>
    </row>
    <row r="92" spans="1:29" x14ac:dyDescent="0.2">
      <c r="A92" s="118"/>
      <c r="B92" s="127" t="str">
        <f>Visangud!C70</f>
        <v>113Y-114Y</v>
      </c>
      <c r="C92" s="145">
        <f>Visangud!G70</f>
        <v>444.93990332404354</v>
      </c>
      <c r="D92" s="10" t="s">
        <v>31</v>
      </c>
      <c r="E92" s="12">
        <f ca="1">[1]!ripe(E$84,[1]!juhe($T$7,6),$C92,0)</f>
        <v>11.458036581670536</v>
      </c>
      <c r="F92" s="12">
        <f ca="1">[1]!ripe(F$84,[1]!juhe($T$7,6),$C92,0)</f>
        <v>11.475416997469184</v>
      </c>
      <c r="G92" s="12">
        <f ca="1">[1]!ripe(G$84,[1]!juhe($T$7,6),$C92,0)</f>
        <v>11.492789138025515</v>
      </c>
      <c r="H92" s="12">
        <f ca="1">[1]!ripe(H$84,[1]!juhe($T$7,6),$C92,0)</f>
        <v>11.510152688288761</v>
      </c>
      <c r="I92" s="12">
        <f ca="1">[1]!ripe(I$84,[1]!juhe($T$7,6),$C92,0)</f>
        <v>11.527507331572751</v>
      </c>
      <c r="J92" s="12">
        <f ca="1">[1]!ripe(J$84,[1]!juhe($T$7,6),$C92,0)</f>
        <v>11.544852749560425</v>
      </c>
      <c r="K92" s="12">
        <f ca="1">[1]!ripe(K$84,[1]!juhe($T$7,6),$C92,0)</f>
        <v>11.562188622308518</v>
      </c>
      <c r="L92" s="12">
        <f ca="1">[1]!ripe(L$84,[1]!juhe($T$7,6),$C92,0)</f>
        <v>11.579514628252433</v>
      </c>
      <c r="M92" s="12">
        <f ca="1">[1]!ripe(M$84,[1]!juhe($T$7,6),$C92,0)</f>
        <v>11.596830444211266</v>
      </c>
      <c r="N92" s="12">
        <f ca="1">[1]!ripe(N$84,[1]!juhe($T$7,6),$C92,0)</f>
        <v>11.614135745393021</v>
      </c>
      <c r="O92" s="146"/>
      <c r="R92" s="155"/>
      <c r="S92" s="155"/>
      <c r="T92" s="155"/>
      <c r="U92" s="155"/>
      <c r="V92" s="155"/>
      <c r="W92" s="155"/>
      <c r="X92" s="155"/>
      <c r="Y92" s="155"/>
      <c r="Z92" s="155"/>
    </row>
    <row r="93" spans="1:29" x14ac:dyDescent="0.2">
      <c r="A93" s="118"/>
      <c r="B93" s="127" t="str">
        <f>Visangud!C71</f>
        <v>114Y-115Y</v>
      </c>
      <c r="C93" s="145">
        <f>Visangud!G71</f>
        <v>443.32156624510486</v>
      </c>
      <c r="D93" s="10" t="s">
        <v>31</v>
      </c>
      <c r="E93" s="12">
        <f ca="1">[1]!ripe(E$84,[1]!juhe($T$7,6),$C93,0)</f>
        <v>11.374837735974475</v>
      </c>
      <c r="F93" s="12">
        <f ca="1">[1]!ripe(F$84,[1]!juhe($T$7,6),$C93,0)</f>
        <v>11.392091949476434</v>
      </c>
      <c r="G93" s="12">
        <f ca="1">[1]!ripe(G$84,[1]!juhe($T$7,6),$C93,0)</f>
        <v>11.409337947824085</v>
      </c>
      <c r="H93" s="12">
        <f ca="1">[1]!ripe(H$84,[1]!juhe($T$7,6),$C93,0)</f>
        <v>11.4265754182543</v>
      </c>
      <c r="I93" s="12">
        <f ca="1">[1]!ripe(I$84,[1]!juhe($T$7,6),$C93,0)</f>
        <v>11.443804046380423</v>
      </c>
      <c r="J93" s="12">
        <f ca="1">[1]!ripe(J$84,[1]!juhe($T$7,6),$C93,0)</f>
        <v>11.461023516196748</v>
      </c>
      <c r="K93" s="12">
        <f ca="1">[1]!ripe(K$84,[1]!juhe($T$7,6),$C93,0)</f>
        <v>11.47823351008318</v>
      </c>
      <c r="L93" s="12">
        <f ca="1">[1]!ripe(L$84,[1]!juhe($T$7,6),$C93,0)</f>
        <v>11.495433708810058</v>
      </c>
      <c r="M93" s="12">
        <f ca="1">[1]!ripe(M$84,[1]!juhe($T$7,6),$C93,0)</f>
        <v>11.512623791543149</v>
      </c>
      <c r="N93" s="12">
        <f ca="1">[1]!ripe(N$84,[1]!juhe($T$7,6),$C93,0)</f>
        <v>11.529803435848835</v>
      </c>
      <c r="O93" s="146"/>
      <c r="R93" s="155"/>
      <c r="S93" s="155"/>
      <c r="T93" s="155"/>
      <c r="U93" s="155"/>
      <c r="V93" s="155"/>
      <c r="W93" s="155"/>
      <c r="X93" s="155"/>
      <c r="Y93" s="155"/>
      <c r="Z93" s="155"/>
    </row>
    <row r="94" spans="1:29" x14ac:dyDescent="0.2">
      <c r="A94" s="118"/>
      <c r="B94" s="127" t="str">
        <f>Visangud!C72</f>
        <v>115Y-116Y</v>
      </c>
      <c r="C94" s="145">
        <f>Visangud!G72</f>
        <v>443.03256126042658</v>
      </c>
      <c r="D94" s="10" t="s">
        <v>31</v>
      </c>
      <c r="E94" s="12">
        <f ca="1">[1]!ripe(E$84,[1]!juhe($T$7,6),$C94,0)</f>
        <v>11.360011869067945</v>
      </c>
      <c r="F94" s="12">
        <f ca="1">[1]!ripe(F$84,[1]!juhe($T$7,6),$C94,0)</f>
        <v>11.377243593574553</v>
      </c>
      <c r="G94" s="12">
        <f ca="1">[1]!ripe(G$84,[1]!juhe($T$7,6),$C94,0)</f>
        <v>11.394467113634414</v>
      </c>
      <c r="H94" s="12">
        <f ca="1">[1]!ripe(H$84,[1]!juhe($T$7,6),$C94,0)</f>
        <v>11.411682116892058</v>
      </c>
      <c r="I94" s="12">
        <f ca="1">[1]!ripe(I$84,[1]!juhe($T$7,6),$C94,0)</f>
        <v>11.428888289370592</v>
      </c>
      <c r="J94" s="12">
        <f ca="1">[1]!ripe(J$84,[1]!juhe($T$7,6),$C94,0)</f>
        <v>11.446085315476191</v>
      </c>
      <c r="K94" s="12">
        <f ca="1">[1]!ripe(K$84,[1]!juhe($T$7,6),$C94,0)</f>
        <v>11.463272878002744</v>
      </c>
      <c r="L94" s="12">
        <f ca="1">[1]!ripe(L$84,[1]!juhe($T$7,6),$C94,0)</f>
        <v>11.48045065813667</v>
      </c>
      <c r="M94" s="12">
        <f ca="1">[1]!ripe(M$84,[1]!juhe($T$7,6),$C94,0)</f>
        <v>11.497618335461912</v>
      </c>
      <c r="N94" s="12">
        <f ca="1">[1]!ripe(N$84,[1]!juhe($T$7,6),$C94,0)</f>
        <v>11.514775587965103</v>
      </c>
      <c r="O94" s="146"/>
      <c r="R94" s="155"/>
      <c r="S94" s="155"/>
      <c r="T94" s="155"/>
      <c r="U94" s="155"/>
      <c r="V94" s="155"/>
      <c r="W94" s="155"/>
      <c r="X94" s="155"/>
      <c r="Y94" s="155"/>
      <c r="Z94" s="155"/>
    </row>
    <row r="95" spans="1:29" x14ac:dyDescent="0.2">
      <c r="A95" s="118"/>
      <c r="B95" s="127" t="str">
        <f>Visangud!C73</f>
        <v>116Y-117Y</v>
      </c>
      <c r="C95" s="145">
        <f>Visangud!G73</f>
        <v>443.33210739242941</v>
      </c>
      <c r="D95" s="10" t="s">
        <v>31</v>
      </c>
      <c r="E95" s="12">
        <f ca="1">[1]!ripe(E$84,[1]!juhe($T$7,6),$C95,0)</f>
        <v>11.375378676343786</v>
      </c>
      <c r="F95" s="12">
        <f ca="1">[1]!ripe(F$84,[1]!juhe($T$7,6),$C95,0)</f>
        <v>11.392633710384976</v>
      </c>
      <c r="G95" s="12">
        <f ca="1">[1]!ripe(G$84,[1]!juhe($T$7,6),$C95,0)</f>
        <v>11.40988052888118</v>
      </c>
      <c r="H95" s="12">
        <f ca="1">[1]!ripe(H$84,[1]!juhe($T$7,6),$C95,0)</f>
        <v>11.427118819054396</v>
      </c>
      <c r="I95" s="12">
        <f ca="1">[1]!ripe(I$84,[1]!juhe($T$7,6),$C95,0)</f>
        <v>11.444348266503017</v>
      </c>
      <c r="J95" s="12">
        <f ca="1">[1]!ripe(J$84,[1]!juhe($T$7,6),$C95,0)</f>
        <v>11.461568555206307</v>
      </c>
      <c r="K95" s="12">
        <f ca="1">[1]!ripe(K$84,[1]!juhe($T$7,6),$C95,0)</f>
        <v>11.47877936752907</v>
      </c>
      <c r="L95" s="12">
        <f ca="1">[1]!ripe(L$84,[1]!juhe($T$7,6),$C95,0)</f>
        <v>11.49598038422646</v>
      </c>
      <c r="M95" s="12">
        <f ca="1">[1]!ripe(M$84,[1]!juhe($T$7,6),$C95,0)</f>
        <v>11.513171284448989</v>
      </c>
      <c r="N95" s="12">
        <f ca="1">[1]!ripe(N$84,[1]!juhe($T$7,6),$C95,0)</f>
        <v>11.530351745747703</v>
      </c>
      <c r="O95" s="146"/>
      <c r="R95" s="155"/>
      <c r="S95" s="155"/>
      <c r="T95" s="155"/>
      <c r="U95" s="155"/>
      <c r="V95" s="155"/>
      <c r="W95" s="155"/>
      <c r="X95" s="155"/>
      <c r="Y95" s="155"/>
      <c r="Z95" s="155"/>
    </row>
    <row r="96" spans="1:29" x14ac:dyDescent="0.2">
      <c r="A96" s="118"/>
      <c r="B96" s="130"/>
      <c r="C96" s="145">
        <f>Visangud!G23</f>
        <v>0</v>
      </c>
      <c r="D96" s="10" t="s">
        <v>31</v>
      </c>
      <c r="E96" s="12" t="e">
        <f ca="1">[1]!ripe(E$84,[1]!juhe($T$7,6),$C96,0)</f>
        <v>#VALUE!</v>
      </c>
      <c r="F96" s="12" t="e">
        <f ca="1">[1]!ripe(F$84,[1]!juhe($T$7,6),$C96,0)</f>
        <v>#VALUE!</v>
      </c>
      <c r="G96" s="12" t="e">
        <f ca="1">[1]!ripe(G$84,[1]!juhe($T$7,6),$C96,0)</f>
        <v>#VALUE!</v>
      </c>
      <c r="H96" s="12" t="e">
        <f ca="1">[1]!ripe(H$84,[1]!juhe($T$7,6),$C96,0)</f>
        <v>#VALUE!</v>
      </c>
      <c r="I96" s="12" t="e">
        <f ca="1">[1]!ripe(I$84,[1]!juhe($T$7,6),$C96,0)</f>
        <v>#VALUE!</v>
      </c>
      <c r="J96" s="12" t="e">
        <f ca="1">[1]!ripe(J$84,[1]!juhe($T$7,6),$C96,0)</f>
        <v>#VALUE!</v>
      </c>
      <c r="K96" s="12" t="e">
        <f ca="1">[1]!ripe(K$84,[1]!juhe($T$7,6),$C96,0)</f>
        <v>#VALUE!</v>
      </c>
      <c r="L96" s="12" t="e">
        <f ca="1">[1]!ripe(L$84,[1]!juhe($T$7,6),$C96,0)</f>
        <v>#VALUE!</v>
      </c>
      <c r="M96" s="12" t="e">
        <f ca="1">[1]!ripe(M$84,[1]!juhe($T$7,6),$C96,0)</f>
        <v>#VALUE!</v>
      </c>
      <c r="N96" s="12" t="e">
        <f ca="1">[1]!ripe(N$84,[1]!juhe($T$7,6),$C96,0)</f>
        <v>#VALUE!</v>
      </c>
      <c r="O96" s="146"/>
      <c r="R96" s="155"/>
      <c r="S96" s="155"/>
      <c r="T96" s="155"/>
      <c r="U96" s="155"/>
      <c r="V96" s="155"/>
      <c r="W96" s="155"/>
      <c r="X96" s="155"/>
      <c r="Y96" s="155"/>
      <c r="Z96" s="155"/>
    </row>
    <row r="97" spans="1:29" s="128" customFormat="1" hidden="1" x14ac:dyDescent="0.2">
      <c r="A97" s="220">
        <v>1</v>
      </c>
      <c r="B97" s="221" t="str">
        <f ca="1">R98</f>
        <v>117Y- 118Y</v>
      </c>
      <c r="C97" s="236">
        <f ca="1">S98</f>
        <v>440.21867232785877</v>
      </c>
      <c r="D97" s="133" t="s">
        <v>137</v>
      </c>
      <c r="E97" s="134">
        <f ca="1">[1]!Olekuvorrand($C97,$T98,$Y98,$X98,$W98,E$4,[1]!juhe($T98,6),TRUE)</f>
        <v>135.42550802230835</v>
      </c>
      <c r="F97" s="134">
        <f ca="1">[1]!Olekuvorrand($C97,$T98,$Y98,$X98,$W98,F$4,[1]!juhe($T98,6),TRUE)</f>
        <v>135.21713018417358</v>
      </c>
      <c r="G97" s="134">
        <f ca="1">[1]!Olekuvorrand($C97,$T98,$Y98,$X98,$W98,G$4,[1]!juhe($T98,6),TRUE)</f>
        <v>135.00958681106567</v>
      </c>
      <c r="H97" s="134">
        <f ca="1">[1]!Olekuvorrand($C97,$T98,$Y98,$X98,$W98,H$4,[1]!juhe($T98,6),TRUE)</f>
        <v>134.80275869369507</v>
      </c>
      <c r="I97" s="134">
        <f ca="1">[1]!Olekuvorrand($C97,$T98,$Y98,$X98,$W98,I$4,[1]!juhe($T98,6),TRUE)</f>
        <v>134.59664583206177</v>
      </c>
      <c r="J97" s="134">
        <f ca="1">[1]!Olekuvorrand($C97,$T98,$Y98,$X98,$W98,J$4,[1]!juhe($T98,6),TRUE)</f>
        <v>134.39124822616577</v>
      </c>
      <c r="K97" s="134">
        <f ca="1">[1]!Olekuvorrand($C97,$T98,$Y98,$X98,$W98,K$4,[1]!juhe($T98,6),TRUE)</f>
        <v>134.18656587600708</v>
      </c>
      <c r="L97" s="134">
        <f ca="1">[1]!Olekuvorrand($C97,$T98,$Y98,$X98,$W98,L$4,[1]!juhe($T98,6),TRUE)</f>
        <v>133.98259878158569</v>
      </c>
      <c r="M97" s="134">
        <f ca="1">[1]!Olekuvorrand($C97,$T98,$Y98,$X98,$W98,M$4,[1]!juhe($T98,6),TRUE)</f>
        <v>133.77946615219116</v>
      </c>
      <c r="N97" s="134">
        <f ca="1">[1]!Olekuvorrand($C97,$T98,$Y98,$X98,$W98,N$4,[1]!juhe($T98,6),TRUE)</f>
        <v>133.57704877853394</v>
      </c>
      <c r="O97" s="236">
        <f ca="1">U98</f>
        <v>134.39124822616577</v>
      </c>
      <c r="P97" s="162"/>
      <c r="Q97" s="168"/>
      <c r="R97" s="155"/>
      <c r="S97" s="155"/>
      <c r="T97" s="155"/>
      <c r="U97" s="155"/>
      <c r="V97" s="155"/>
      <c r="W97" s="155"/>
      <c r="X97" s="155"/>
      <c r="Y97" s="155"/>
      <c r="Z97" s="155"/>
      <c r="AA97" s="154"/>
    </row>
    <row r="98" spans="1:29" s="128" customFormat="1" x14ac:dyDescent="0.2">
      <c r="A98" s="220"/>
      <c r="B98" s="221"/>
      <c r="C98" s="236"/>
      <c r="D98" s="133" t="s">
        <v>32</v>
      </c>
      <c r="E98" s="134">
        <f ca="1">E97*[1]!juhe($T98,2)/10</f>
        <v>1263.5199898481369</v>
      </c>
      <c r="F98" s="134">
        <f ca="1">F97*[1]!juhe($T98,2)/10</f>
        <v>1261.5758246183395</v>
      </c>
      <c r="G98" s="134">
        <f ca="1">G97*[1]!juhe($T98,2)/10</f>
        <v>1259.6394449472427</v>
      </c>
      <c r="H98" s="134">
        <f ca="1">H97*[1]!juhe($T98,2)/10</f>
        <v>1257.709738612175</v>
      </c>
      <c r="I98" s="134">
        <f ca="1">I97*[1]!juhe($T98,2)/10</f>
        <v>1255.7867056131363</v>
      </c>
      <c r="J98" s="134">
        <f ca="1">J97*[1]!juhe($T98,2)/10</f>
        <v>1253.8703459501266</v>
      </c>
      <c r="K98" s="134">
        <f ca="1">K97*[1]!juhe($T98,2)/10</f>
        <v>1251.9606596231461</v>
      </c>
      <c r="L98" s="134">
        <f ca="1">L97*[1]!juhe($T98,2)/10</f>
        <v>1250.0576466321945</v>
      </c>
      <c r="M98" s="134">
        <f ca="1">M97*[1]!juhe($T98,2)/10</f>
        <v>1248.1624191999435</v>
      </c>
      <c r="N98" s="134">
        <f ca="1">N97*[1]!juhe($T98,2)/10</f>
        <v>1246.2738651037216</v>
      </c>
      <c r="O98" s="236"/>
      <c r="P98" s="162"/>
      <c r="Q98" s="168" t="s">
        <v>265</v>
      </c>
      <c r="R98" s="155" t="str">
        <f t="shared" ref="R98:Y98" ca="1" si="7">INDIRECT("'"&amp;$S$1&amp;"'!"&amp;$Q98&amp;R$4)</f>
        <v>117Y- 118Y</v>
      </c>
      <c r="S98" s="155">
        <f t="shared" ca="1" si="7"/>
        <v>440.21867232785877</v>
      </c>
      <c r="T98" s="155" t="str">
        <f t="shared" ca="1" si="7"/>
        <v>OPGW-2S 2/48B1 (0/93-55.3)</v>
      </c>
      <c r="U98" s="155">
        <f t="shared" ca="1" si="7"/>
        <v>134.39124822616577</v>
      </c>
      <c r="V98" s="155">
        <f t="shared" ca="1" si="7"/>
        <v>5</v>
      </c>
      <c r="W98" s="155">
        <f t="shared" ca="1" si="7"/>
        <v>0.2223953549618789</v>
      </c>
      <c r="X98" s="155">
        <f t="shared" ca="1" si="7"/>
        <v>-5</v>
      </c>
      <c r="Y98" s="155">
        <f t="shared" ca="1" si="7"/>
        <v>349.21044111251831</v>
      </c>
      <c r="Z98" s="155">
        <v>1</v>
      </c>
      <c r="AA98" s="154"/>
    </row>
    <row r="99" spans="1:29" s="128" customFormat="1" x14ac:dyDescent="0.2">
      <c r="A99" s="220"/>
      <c r="B99" s="221"/>
      <c r="C99" s="236"/>
      <c r="D99" s="133" t="s">
        <v>31</v>
      </c>
      <c r="E99" s="135">
        <f ca="1">[1]!ripe([1]!Olekuvorrand($C97,$T98,$Y98,$X98,$W98,E$4,[1]!juhe($T98,6),TRUE),[1]!juhe($T98,6),$C97,0)</f>
        <v>11.179605437252846</v>
      </c>
      <c r="F99" s="135">
        <f ca="1">[1]!ripe([1]!Olekuvorrand($C97,$T98,$Y98,$X98,$W98,F$4,[1]!juhe($T98,6),TRUE),[1]!juhe($T98,6),$C97,0)</f>
        <v>11.196833890548973</v>
      </c>
      <c r="G99" s="135">
        <f ca="1">[1]!ripe([1]!Olekuvorrand($C97,$T98,$Y98,$X98,$W98,G$4,[1]!juhe($T98,6),TRUE),[1]!juhe($T98,6),$C97,0)</f>
        <v>11.214046213974758</v>
      </c>
      <c r="H99" s="135">
        <f ca="1">[1]!ripe([1]!Olekuvorrand($C97,$T98,$Y98,$X98,$W98,H$4,[1]!juhe($T98,6),TRUE),[1]!juhe($T98,6),$C97,0)</f>
        <v>11.231251945437668</v>
      </c>
      <c r="I99" s="135">
        <f ca="1">[1]!ripe([1]!Olekuvorrand($C97,$T98,$Y98,$X98,$W98,I$4,[1]!juhe($T98,6),TRUE),[1]!juhe($T98,6),$C97,0)</f>
        <v>11.248450780251778</v>
      </c>
      <c r="J99" s="135">
        <f ca="1">[1]!ripe([1]!Olekuvorrand($C97,$T98,$Y98,$X98,$W98,J$4,[1]!juhe($T98,6),TRUE),[1]!juhe($T98,6),$C97,0)</f>
        <v>11.265642412078982</v>
      </c>
      <c r="K99" s="135">
        <f ca="1">[1]!ripe([1]!Olekuvorrand($C97,$T98,$Y98,$X98,$W98,K$4,[1]!juhe($T98,6),TRUE),[1]!juhe($T98,6),$C97,0)</f>
        <v>11.282826532932647</v>
      </c>
      <c r="L99" s="135">
        <f ca="1">[1]!ripe([1]!Olekuvorrand($C97,$T98,$Y98,$X98,$W98,L$4,[1]!juhe($T98,6),TRUE),[1]!juhe($T98,6),$C97,0)</f>
        <v>11.300002833181416</v>
      </c>
      <c r="M99" s="135">
        <f ca="1">[1]!ripe([1]!Olekuvorrand($C97,$T98,$Y98,$X98,$W98,M$4,[1]!juhe($T98,6),TRUE),[1]!juhe($T98,6),$C97,0)</f>
        <v>11.317160916956833</v>
      </c>
      <c r="N99" s="135">
        <f ca="1">[1]!ripe([1]!Olekuvorrand($C97,$T98,$Y98,$X98,$W98,N$4,[1]!juhe($T98,6),TRUE),[1]!juhe($T98,6),$C97,0)</f>
        <v>11.334310494754922</v>
      </c>
      <c r="O99" s="236"/>
      <c r="P99" s="162"/>
      <c r="Q99" s="168"/>
      <c r="R99" s="155"/>
      <c r="S99" s="155"/>
      <c r="T99" s="155"/>
      <c r="U99" s="155"/>
      <c r="V99" s="155"/>
      <c r="W99" s="155"/>
      <c r="X99" s="155"/>
      <c r="Y99" s="155"/>
      <c r="Z99" s="155"/>
      <c r="AA99" s="154"/>
    </row>
    <row r="100" spans="1:29" s="128" customFormat="1" x14ac:dyDescent="0.2">
      <c r="A100" s="220"/>
      <c r="B100" s="221"/>
      <c r="C100" s="236"/>
      <c r="D100" s="133" t="s">
        <v>247</v>
      </c>
      <c r="E100" s="135">
        <f ca="1">[1]!ripe([1]!Olekuvorrand($C97,$T98,$Y98,$X98,$W98,E$4,[1]!juhe($T98,6)),[1]!juhe($T98,6),$C97,0)</f>
        <v>11.179605437252846</v>
      </c>
      <c r="F100" s="135">
        <f ca="1">[1]!ripe([1]!Olekuvorrand($C97,$T98,$Y98,$X98,$W98,F$4,[1]!juhe($T98,6)),[1]!juhe($T98,6),$C97,0)</f>
        <v>11.196833890548973</v>
      </c>
      <c r="G100" s="135">
        <f ca="1">[1]!ripe([1]!Olekuvorrand($C97,$T98,$Y98,$X98,$W98,G$4,[1]!juhe($T98,6)),[1]!juhe($T98,6),$C97,0)</f>
        <v>11.214046213974758</v>
      </c>
      <c r="H100" s="135">
        <f ca="1">[1]!ripe([1]!Olekuvorrand($C97,$T98,$Y98,$X98,$W98,H$4,[1]!juhe($T98,6)),[1]!juhe($T98,6),$C97,0)</f>
        <v>11.231251945437668</v>
      </c>
      <c r="I100" s="135">
        <f ca="1">[1]!ripe([1]!Olekuvorrand($C97,$T98,$Y98,$X98,$W98,I$4,[1]!juhe($T98,6)),[1]!juhe($T98,6),$C97,0)</f>
        <v>11.248450780251778</v>
      </c>
      <c r="J100" s="135">
        <f ca="1">[1]!ripe([1]!Olekuvorrand($C97,$T98,$Y98,$X98,$W98,J$4,[1]!juhe($T98,6)),[1]!juhe($T98,6),$C97,0)</f>
        <v>11.265642412078982</v>
      </c>
      <c r="K100" s="135">
        <f ca="1">[1]!ripe([1]!Olekuvorrand($C97,$T98,$Y98,$X98,$W98,K$4,[1]!juhe($T98,6)),[1]!juhe($T98,6),$C97,0)</f>
        <v>11.282826532932647</v>
      </c>
      <c r="L100" s="135">
        <f ca="1">[1]!ripe([1]!Olekuvorrand($C97,$T98,$Y98,$X98,$W98,L$4,[1]!juhe($T98,6)),[1]!juhe($T98,6),$C97,0)</f>
        <v>11.300002833181416</v>
      </c>
      <c r="M100" s="135">
        <f ca="1">[1]!ripe([1]!Olekuvorrand($C97,$T98,$Y98,$X98,$W98,M$4,[1]!juhe($T98,6)),[1]!juhe($T98,6),$C97,0)</f>
        <v>11.317160916956833</v>
      </c>
      <c r="N100" s="135">
        <f ca="1">[1]!ripe([1]!Olekuvorrand($C97,$T98,$Y98,$X98,$W98,N$4,[1]!juhe($T98,6)),[1]!juhe($T98,6),$C97,0)</f>
        <v>11.334310494754922</v>
      </c>
      <c r="O100" s="236"/>
      <c r="P100" s="162"/>
      <c r="Q100" s="168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4"/>
      <c r="AC100" s="136"/>
    </row>
    <row r="101" spans="1:29" x14ac:dyDescent="0.2">
      <c r="A101" s="114"/>
      <c r="B101" s="115"/>
      <c r="C101" s="145">
        <f>Visangud!H74</f>
        <v>440.21867232785877</v>
      </c>
      <c r="D101" s="10" t="s">
        <v>31</v>
      </c>
      <c r="E101" s="12">
        <f ca="1">[1]!ripe(E$97,[1]!juhe($T$7,6),$C101,0)</f>
        <v>11.179605437252846</v>
      </c>
      <c r="F101" s="12">
        <f ca="1">[1]!ripe(F$97,[1]!juhe($T$7,6),$C101,0)</f>
        <v>11.196833890548973</v>
      </c>
      <c r="G101" s="12">
        <f ca="1">[1]!ripe(G$97,[1]!juhe($T$7,6),$C101,0)</f>
        <v>11.214046213974758</v>
      </c>
      <c r="H101" s="12">
        <f ca="1">[1]!ripe(H$97,[1]!juhe($T$7,6),$C101,0)</f>
        <v>11.231251945437668</v>
      </c>
      <c r="I101" s="12">
        <f ca="1">[1]!ripe(I$97,[1]!juhe($T$7,6),$C101,0)</f>
        <v>11.248450780251778</v>
      </c>
      <c r="J101" s="12">
        <f ca="1">[1]!ripe(J$97,[1]!juhe($T$7,6),$C101,0)</f>
        <v>11.265642412078982</v>
      </c>
      <c r="K101" s="12">
        <f ca="1">[1]!ripe(K$97,[1]!juhe($T$7,6),$C101,0)</f>
        <v>11.282826532932647</v>
      </c>
      <c r="L101" s="12">
        <f ca="1">[1]!ripe(L$97,[1]!juhe($T$7,6),$C101,0)</f>
        <v>11.300002833181416</v>
      </c>
      <c r="M101" s="12">
        <f ca="1">[1]!ripe(M$97,[1]!juhe($T$7,6),$C101,0)</f>
        <v>11.317160916956833</v>
      </c>
      <c r="N101" s="12">
        <f ca="1">[1]!ripe(N$97,[1]!juhe($T$7,6),$C101,0)</f>
        <v>11.334310494754922</v>
      </c>
      <c r="O101" s="145"/>
      <c r="R101" s="155"/>
      <c r="S101" s="155"/>
      <c r="T101" s="155"/>
      <c r="U101" s="155"/>
      <c r="V101" s="155"/>
      <c r="W101" s="155"/>
      <c r="X101" s="155"/>
      <c r="Y101" s="155"/>
      <c r="Z101" s="155"/>
      <c r="AC101" s="11"/>
    </row>
    <row r="102" spans="1:29" x14ac:dyDescent="0.2">
      <c r="A102" s="118"/>
      <c r="B102" s="130"/>
      <c r="C102" s="145">
        <f>Visangud!H75</f>
        <v>0</v>
      </c>
      <c r="D102" s="10" t="s">
        <v>31</v>
      </c>
      <c r="E102" s="12" t="e">
        <f ca="1">[1]!ripe(E$97,[1]!juhe($T$7,6),$C102,0)</f>
        <v>#VALUE!</v>
      </c>
      <c r="F102" s="12" t="e">
        <f ca="1">[1]!ripe(F$97,[1]!juhe($T$7,6),$C102,0)</f>
        <v>#VALUE!</v>
      </c>
      <c r="G102" s="12" t="e">
        <f ca="1">[1]!ripe(G$97,[1]!juhe($T$7,6),$C102,0)</f>
        <v>#VALUE!</v>
      </c>
      <c r="H102" s="12" t="e">
        <f ca="1">[1]!ripe(H$97,[1]!juhe($T$7,6),$C102,0)</f>
        <v>#VALUE!</v>
      </c>
      <c r="I102" s="12" t="e">
        <f ca="1">[1]!ripe(I$97,[1]!juhe($T$7,6),$C102,0)</f>
        <v>#VALUE!</v>
      </c>
      <c r="J102" s="12" t="e">
        <f ca="1">[1]!ripe(J$97,[1]!juhe($T$7,6),$C102,0)</f>
        <v>#VALUE!</v>
      </c>
      <c r="K102" s="12" t="e">
        <f ca="1">[1]!ripe(K$97,[1]!juhe($T$7,6),$C102,0)</f>
        <v>#VALUE!</v>
      </c>
      <c r="L102" s="12" t="e">
        <f ca="1">[1]!ripe(L$97,[1]!juhe($T$7,6),$C102,0)</f>
        <v>#VALUE!</v>
      </c>
      <c r="M102" s="12" t="e">
        <f ca="1">[1]!ripe(M$97,[1]!juhe($T$7,6),$C102,0)</f>
        <v>#VALUE!</v>
      </c>
      <c r="N102" s="12" t="e">
        <f ca="1">[1]!ripe(N$97,[1]!juhe($T$7,6),$C102,0)</f>
        <v>#VALUE!</v>
      </c>
      <c r="O102" s="145"/>
      <c r="R102" s="155"/>
      <c r="S102" s="155"/>
      <c r="T102" s="155"/>
      <c r="U102" s="155"/>
      <c r="V102" s="155"/>
      <c r="W102" s="155"/>
      <c r="X102" s="155"/>
      <c r="Y102" s="155"/>
      <c r="Z102" s="155"/>
    </row>
    <row r="103" spans="1:29" s="128" customFormat="1" hidden="1" x14ac:dyDescent="0.2">
      <c r="A103" s="220">
        <v>1</v>
      </c>
      <c r="B103" s="221" t="str">
        <f ca="1">R104</f>
        <v>118Y- 121Y</v>
      </c>
      <c r="C103" s="236">
        <f ca="1">S104</f>
        <v>352.76895753763671</v>
      </c>
      <c r="D103" s="133" t="s">
        <v>137</v>
      </c>
      <c r="E103" s="134">
        <f ca="1">[1]!Olekuvorrand($C103,$T104,$Y104,$X104,$W104,E$4,[1]!juhe($T104,6),TRUE)</f>
        <v>143.13584566116333</v>
      </c>
      <c r="F103" s="134">
        <f ca="1">[1]!Olekuvorrand($C103,$T104,$Y104,$X104,$W104,F$4,[1]!juhe($T104,6),TRUE)</f>
        <v>142.81266927719116</v>
      </c>
      <c r="G103" s="134">
        <f ca="1">[1]!Olekuvorrand($C103,$T104,$Y104,$X104,$W104,G$4,[1]!juhe($T104,6),TRUE)</f>
        <v>142.49080419540405</v>
      </c>
      <c r="H103" s="134">
        <f ca="1">[1]!Olekuvorrand($C103,$T104,$Y104,$X104,$W104,H$4,[1]!juhe($T104,6),TRUE)</f>
        <v>142.1704888343811</v>
      </c>
      <c r="I103" s="134">
        <f ca="1">[1]!Olekuvorrand($C103,$T104,$Y104,$X104,$W104,I$4,[1]!juhe($T104,6),TRUE)</f>
        <v>141.85160398483276</v>
      </c>
      <c r="J103" s="134">
        <f ca="1">[1]!Olekuvorrand($C103,$T104,$Y104,$X104,$W104,J$4,[1]!juhe($T104,6),TRUE)</f>
        <v>141.53414964675903</v>
      </c>
      <c r="K103" s="134">
        <f ca="1">[1]!Olekuvorrand($C103,$T104,$Y104,$X104,$W104,K$4,[1]!juhe($T104,6),TRUE)</f>
        <v>141.21812582015991</v>
      </c>
      <c r="L103" s="134">
        <f ca="1">[1]!Olekuvorrand($C103,$T104,$Y104,$X104,$W104,L$4,[1]!juhe($T104,6),TRUE)</f>
        <v>140.90341329574585</v>
      </c>
      <c r="M103" s="134">
        <f ca="1">[1]!Olekuvorrand($C103,$T104,$Y104,$X104,$W104,M$4,[1]!juhe($T104,6),TRUE)</f>
        <v>140.59025049209595</v>
      </c>
      <c r="N103" s="134">
        <f ca="1">[1]!Olekuvorrand($C103,$T104,$Y104,$X104,$W104,N$4,[1]!juhe($T104,6),TRUE)</f>
        <v>140.2783989906311</v>
      </c>
      <c r="O103" s="236">
        <f ca="1">U104</f>
        <v>141.53414964675903</v>
      </c>
      <c r="P103" s="162"/>
      <c r="Q103" s="168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4"/>
    </row>
    <row r="104" spans="1:29" s="128" customFormat="1" x14ac:dyDescent="0.2">
      <c r="A104" s="220"/>
      <c r="B104" s="221"/>
      <c r="C104" s="236"/>
      <c r="D104" s="133" t="s">
        <v>32</v>
      </c>
      <c r="E104" s="134">
        <f ca="1">E103*[1]!juhe($T104,2)/10</f>
        <v>1335.4574400186539</v>
      </c>
      <c r="F104" s="134">
        <f ca="1">F103*[1]!juhe($T104,2)/10</f>
        <v>1332.4422043561935</v>
      </c>
      <c r="G104" s="134">
        <f ca="1">G103*[1]!juhe($T104,2)/10</f>
        <v>1329.4392031431198</v>
      </c>
      <c r="H104" s="134">
        <f ca="1">H103*[1]!juhe($T104,2)/10</f>
        <v>1326.4506608247757</v>
      </c>
      <c r="I104" s="134">
        <f ca="1">I103*[1]!juhe($T104,2)/10</f>
        <v>1323.4754651784897</v>
      </c>
      <c r="J104" s="134">
        <f ca="1">J103*[1]!juhe($T104,2)/10</f>
        <v>1320.5136162042618</v>
      </c>
      <c r="K104" s="134">
        <f ca="1">K103*[1]!juhe($T104,2)/10</f>
        <v>1317.565113902092</v>
      </c>
      <c r="L104" s="134">
        <f ca="1">L103*[1]!juhe($T104,2)/10</f>
        <v>1314.6288460493088</v>
      </c>
      <c r="M104" s="134">
        <f ca="1">M103*[1]!juhe($T104,2)/10</f>
        <v>1311.7070370912552</v>
      </c>
      <c r="N104" s="134">
        <f ca="1">N103*[1]!juhe($T104,2)/10</f>
        <v>1308.7974625825882</v>
      </c>
      <c r="O104" s="236"/>
      <c r="P104" s="162"/>
      <c r="Q104" s="168" t="s">
        <v>266</v>
      </c>
      <c r="R104" s="155" t="str">
        <f t="shared" ref="R104:Y104" ca="1" si="8">INDIRECT("'"&amp;$S$1&amp;"'!"&amp;$Q104&amp;R$4)</f>
        <v>118Y- 121Y</v>
      </c>
      <c r="S104" s="155">
        <f t="shared" ca="1" si="8"/>
        <v>352.76895753763671</v>
      </c>
      <c r="T104" s="155" t="str">
        <f t="shared" ca="1" si="8"/>
        <v>OPGW-2S 2/48B1 (0/93-55.3)</v>
      </c>
      <c r="U104" s="155">
        <f t="shared" ca="1" si="8"/>
        <v>141.53414964675903</v>
      </c>
      <c r="V104" s="155">
        <f t="shared" ca="1" si="8"/>
        <v>5</v>
      </c>
      <c r="W104" s="155">
        <f t="shared" ca="1" si="8"/>
        <v>0.22466564937335029</v>
      </c>
      <c r="X104" s="155">
        <f t="shared" ca="1" si="8"/>
        <v>-5</v>
      </c>
      <c r="Y104" s="155">
        <f t="shared" ca="1" si="8"/>
        <v>332.44901895523071</v>
      </c>
      <c r="Z104" s="155">
        <v>1</v>
      </c>
      <c r="AA104" s="154"/>
    </row>
    <row r="105" spans="1:29" s="128" customFormat="1" x14ac:dyDescent="0.2">
      <c r="A105" s="220"/>
      <c r="B105" s="221"/>
      <c r="C105" s="236"/>
      <c r="D105" s="133" t="str">
        <f>CONCATENATE(Z104,"T, [daN]")</f>
        <v>1T, [daN]</v>
      </c>
      <c r="E105" s="134">
        <f ca="1">E104*$Z104</f>
        <v>1335.4574400186539</v>
      </c>
      <c r="F105" s="134">
        <f t="shared" ref="F105:N105" ca="1" si="9">F103*$Z104</f>
        <v>142.81266927719116</v>
      </c>
      <c r="G105" s="134">
        <f t="shared" ca="1" si="9"/>
        <v>142.49080419540405</v>
      </c>
      <c r="H105" s="134">
        <f t="shared" ca="1" si="9"/>
        <v>142.1704888343811</v>
      </c>
      <c r="I105" s="134">
        <f t="shared" ca="1" si="9"/>
        <v>141.85160398483276</v>
      </c>
      <c r="J105" s="134">
        <f t="shared" ca="1" si="9"/>
        <v>141.53414964675903</v>
      </c>
      <c r="K105" s="134">
        <f t="shared" ca="1" si="9"/>
        <v>141.21812582015991</v>
      </c>
      <c r="L105" s="134">
        <f t="shared" ca="1" si="9"/>
        <v>140.90341329574585</v>
      </c>
      <c r="M105" s="134">
        <f t="shared" ca="1" si="9"/>
        <v>140.59025049209595</v>
      </c>
      <c r="N105" s="134">
        <f t="shared" ca="1" si="9"/>
        <v>140.2783989906311</v>
      </c>
      <c r="O105" s="236"/>
      <c r="P105" s="162"/>
      <c r="Q105" s="168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4"/>
    </row>
    <row r="106" spans="1:29" s="128" customFormat="1" x14ac:dyDescent="0.2">
      <c r="A106" s="220"/>
      <c r="B106" s="221"/>
      <c r="C106" s="236"/>
      <c r="D106" s="133" t="s">
        <v>31</v>
      </c>
      <c r="E106" s="135">
        <f ca="1">[1]!ripe([1]!Olekuvorrand($C103,$T104,$Y104,$X104,$W104,E$4,[1]!juhe($T104,6),TRUE),[1]!juhe($T104,6),$C103,0)</f>
        <v>6.7923858028975221</v>
      </c>
      <c r="F106" s="135">
        <f ca="1">[1]!ripe([1]!Olekuvorrand($C103,$T104,$Y104,$X104,$W104,F$4,[1]!juhe($T104,6),TRUE),[1]!juhe($T104,6),$C103,0)</f>
        <v>6.8077565588215894</v>
      </c>
      <c r="G106" s="135">
        <f ca="1">[1]!ripe([1]!Olekuvorrand($C103,$T104,$Y104,$X104,$W104,G$4,[1]!juhe($T104,6),TRUE),[1]!juhe($T104,6),$C103,0)</f>
        <v>6.8231342467640825</v>
      </c>
      <c r="H106" s="135">
        <f ca="1">[1]!ripe([1]!Olekuvorrand($C103,$T104,$Y104,$X104,$W104,H$4,[1]!juhe($T104,6),TRUE),[1]!juhe($T104,6),$C103,0)</f>
        <v>6.8385070201678957</v>
      </c>
      <c r="I106" s="135">
        <f ca="1">[1]!ripe([1]!Olekuvorrand($C103,$T104,$Y104,$X104,$W104,I$4,[1]!juhe($T104,6),TRUE),[1]!juhe($T104,6),$C103,0)</f>
        <v>6.8538801017616349</v>
      </c>
      <c r="J106" s="135">
        <f ca="1">[1]!ripe([1]!Olekuvorrand($C103,$T104,$Y104,$X104,$W104,J$4,[1]!juhe($T104,6),TRUE),[1]!juhe($T104,6),$C103,0)</f>
        <v>6.8692530274927872</v>
      </c>
      <c r="K106" s="135">
        <f ca="1">[1]!ripe([1]!Olekuvorrand($C103,$T104,$Y104,$X104,$W104,K$4,[1]!juhe($T104,6),TRUE),[1]!juhe($T104,6),$C103,0)</f>
        <v>6.8846253291362061</v>
      </c>
      <c r="L106" s="135">
        <f ca="1">[1]!ripe([1]!Olekuvorrand($C103,$T104,$Y104,$X104,$W104,L$4,[1]!juhe($T104,6),TRUE),[1]!juhe($T104,6),$C103,0)</f>
        <v>6.900002371936651</v>
      </c>
      <c r="M106" s="135">
        <f ca="1">[1]!ripe([1]!Olekuvorrand($C103,$T104,$Y104,$X104,$W104,M$4,[1]!juhe($T104,6),TRUE),[1]!juhe($T104,6),$C103,0)</f>
        <v>6.9153720300774069</v>
      </c>
      <c r="N106" s="135">
        <f ca="1">[1]!ripe([1]!Olekuvorrand($C103,$T104,$Y104,$X104,$W104,N$4,[1]!juhe($T104,6),TRUE),[1]!juhe($T104,6),$C103,0)</f>
        <v>6.9307455242595841</v>
      </c>
      <c r="O106" s="236"/>
      <c r="P106" s="162"/>
      <c r="Q106" s="168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4"/>
    </row>
    <row r="107" spans="1:29" s="128" customFormat="1" x14ac:dyDescent="0.2">
      <c r="A107" s="220"/>
      <c r="B107" s="221"/>
      <c r="C107" s="236"/>
      <c r="D107" s="133" t="s">
        <v>247</v>
      </c>
      <c r="E107" s="135">
        <f ca="1">[1]!ripe([1]!Olekuvorrand($C103,$T104,$Y104,$X104,$W104,E$4,[1]!juhe($T104,6)),[1]!juhe($T104,6),$C103,0)</f>
        <v>6.7923858028975221</v>
      </c>
      <c r="F107" s="135">
        <f ca="1">[1]!ripe([1]!Olekuvorrand($C103,$T104,$Y104,$X104,$W104,F$4,[1]!juhe($T104,6)),[1]!juhe($T104,6),$C103,0)</f>
        <v>6.8077565588215894</v>
      </c>
      <c r="G107" s="135">
        <f ca="1">[1]!ripe([1]!Olekuvorrand($C103,$T104,$Y104,$X104,$W104,G$4,[1]!juhe($T104,6)),[1]!juhe($T104,6),$C103,0)</f>
        <v>6.8231342467640825</v>
      </c>
      <c r="H107" s="135">
        <f ca="1">[1]!ripe([1]!Olekuvorrand($C103,$T104,$Y104,$X104,$W104,H$4,[1]!juhe($T104,6)),[1]!juhe($T104,6),$C103,0)</f>
        <v>6.8385070201678957</v>
      </c>
      <c r="I107" s="135">
        <f ca="1">[1]!ripe([1]!Olekuvorrand($C103,$T104,$Y104,$X104,$W104,I$4,[1]!juhe($T104,6)),[1]!juhe($T104,6),$C103,0)</f>
        <v>6.8538801017616349</v>
      </c>
      <c r="J107" s="135">
        <f ca="1">[1]!ripe([1]!Olekuvorrand($C103,$T104,$Y104,$X104,$W104,J$4,[1]!juhe($T104,6)),[1]!juhe($T104,6),$C103,0)</f>
        <v>6.8692530274927872</v>
      </c>
      <c r="K107" s="135">
        <f ca="1">[1]!ripe([1]!Olekuvorrand($C103,$T104,$Y104,$X104,$W104,K$4,[1]!juhe($T104,6)),[1]!juhe($T104,6),$C103,0)</f>
        <v>6.8846253291362061</v>
      </c>
      <c r="L107" s="135">
        <f ca="1">[1]!ripe([1]!Olekuvorrand($C103,$T104,$Y104,$X104,$W104,L$4,[1]!juhe($T104,6)),[1]!juhe($T104,6),$C103,0)</f>
        <v>6.900002371936651</v>
      </c>
      <c r="M107" s="135">
        <f ca="1">[1]!ripe([1]!Olekuvorrand($C103,$T104,$Y104,$X104,$W104,M$4,[1]!juhe($T104,6)),[1]!juhe($T104,6),$C103,0)</f>
        <v>6.9153720300774069</v>
      </c>
      <c r="N107" s="135">
        <f ca="1">[1]!ripe([1]!Olekuvorrand($C103,$T104,$Y104,$X104,$W104,N$4,[1]!juhe($T104,6)),[1]!juhe($T104,6),$C103,0)</f>
        <v>6.9307455242595841</v>
      </c>
      <c r="O107" s="236"/>
      <c r="P107" s="162"/>
      <c r="Q107" s="168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4"/>
      <c r="AC107" s="136"/>
    </row>
    <row r="108" spans="1:29" x14ac:dyDescent="0.2">
      <c r="A108" s="114"/>
      <c r="B108" s="116" t="str">
        <f>Visangud!C75</f>
        <v>118Y-119Y</v>
      </c>
      <c r="C108" s="145">
        <f>Visangud!I75</f>
        <v>349.93622391071699</v>
      </c>
      <c r="D108" s="10" t="s">
        <v>31</v>
      </c>
      <c r="E108" s="12">
        <f ca="1">[1]!ripe(E$103,[1]!juhe($T$7,6),$C108,0)</f>
        <v>6.6837381081529363</v>
      </c>
      <c r="F108" s="12">
        <f ca="1">[1]!ripe(F$103,[1]!juhe($T$7,6),$C108,0)</f>
        <v>6.6988630009523096</v>
      </c>
      <c r="G108" s="12">
        <f ca="1">[1]!ripe(G$103,[1]!juhe($T$7,6),$C108,0)</f>
        <v>6.7139947148889183</v>
      </c>
      <c r="H108" s="12">
        <f ca="1">[1]!ripe(H$103,[1]!juhe($T$7,6),$C108,0)</f>
        <v>6.729121592897414</v>
      </c>
      <c r="I108" s="12">
        <f ca="1">[1]!ripe(I$103,[1]!juhe($T$7,6),$C108,0)</f>
        <v>6.7442487741661781</v>
      </c>
      <c r="J108" s="12">
        <f ca="1">[1]!ripe(J$103,[1]!juhe($T$7,6),$C108,0)</f>
        <v>6.7593758020654588</v>
      </c>
      <c r="K108" s="12">
        <f ca="1">[1]!ripe(K$103,[1]!juhe($T$7,6),$C108,0)</f>
        <v>6.7745022158596102</v>
      </c>
      <c r="L108" s="12">
        <f ca="1">[1]!ripe(L$103,[1]!juhe($T$7,6),$C108,0)</f>
        <v>6.7896332949735481</v>
      </c>
      <c r="M108" s="12">
        <f ca="1">[1]!ripe(M$103,[1]!juhe($T$7,6),$C108,0)</f>
        <v>6.8047571075492161</v>
      </c>
      <c r="N108" s="12">
        <f ca="1">[1]!ripe(N$103,[1]!juhe($T$7,6),$C108,0)</f>
        <v>6.8198846948068557</v>
      </c>
      <c r="O108" s="145"/>
      <c r="R108" s="155"/>
      <c r="S108" s="155"/>
      <c r="T108" s="155"/>
      <c r="U108" s="155"/>
      <c r="V108" s="155"/>
      <c r="W108" s="155"/>
      <c r="X108" s="155"/>
      <c r="Y108" s="155"/>
      <c r="Z108" s="155"/>
      <c r="AC108" s="11"/>
    </row>
    <row r="109" spans="1:29" x14ac:dyDescent="0.2">
      <c r="A109" s="118"/>
      <c r="B109" s="116" t="str">
        <f>Visangud!C76</f>
        <v>119Y-120Y</v>
      </c>
      <c r="C109" s="145">
        <f>Visangud!I76</f>
        <v>354.22291079217104</v>
      </c>
      <c r="D109" s="10" t="s">
        <v>31</v>
      </c>
      <c r="E109" s="12">
        <f ca="1">[1]!ripe(E$103,[1]!juhe($T$7,6),$C109,0)</f>
        <v>6.8484914382436193</v>
      </c>
      <c r="F109" s="12">
        <f ca="1">[1]!ripe(F$103,[1]!juhe($T$7,6),$C109,0)</f>
        <v>6.8639891578078416</v>
      </c>
      <c r="G109" s="12">
        <f ca="1">[1]!ripe(G$103,[1]!juhe($T$7,6),$C109,0)</f>
        <v>6.8794938666495016</v>
      </c>
      <c r="H109" s="12">
        <f ca="1">[1]!ripe(H$103,[1]!juhe($T$7,6),$C109,0)</f>
        <v>6.8949936203580089</v>
      </c>
      <c r="I109" s="12">
        <f ca="1">[1]!ripe(I$103,[1]!juhe($T$7,6),$C109,0)</f>
        <v>6.9104936848021143</v>
      </c>
      <c r="J109" s="12">
        <f ca="1">[1]!ripe(J$103,[1]!juhe($T$7,6),$C109,0)</f>
        <v>6.9259935920961961</v>
      </c>
      <c r="K109" s="12">
        <f ca="1">[1]!ripe(K$103,[1]!juhe($T$7,6),$C109,0)</f>
        <v>6.9414928701475329</v>
      </c>
      <c r="L109" s="12">
        <f ca="1">[1]!ripe(L$103,[1]!juhe($T$7,6),$C109,0)</f>
        <v>6.9569969285182198</v>
      </c>
      <c r="M109" s="12">
        <f ca="1">[1]!ripe(M$103,[1]!juhe($T$7,6),$C109,0)</f>
        <v>6.972493541231354</v>
      </c>
      <c r="N109" s="12">
        <f ca="1">[1]!ripe(N$103,[1]!juhe($T$7,6),$C109,0)</f>
        <v>6.987994021671911</v>
      </c>
      <c r="O109" s="146"/>
      <c r="R109" s="155"/>
      <c r="S109" s="155"/>
      <c r="T109" s="155"/>
      <c r="U109" s="155"/>
      <c r="V109" s="155"/>
      <c r="W109" s="155"/>
      <c r="X109" s="155"/>
      <c r="Y109" s="155"/>
      <c r="Z109" s="155"/>
    </row>
    <row r="110" spans="1:29" x14ac:dyDescent="0.2">
      <c r="A110" s="118"/>
      <c r="B110" s="116" t="str">
        <f>Visangud!C77</f>
        <v>120Y-121Y</v>
      </c>
      <c r="C110" s="145">
        <f>Visangud!I77</f>
        <v>354.09719681604247</v>
      </c>
      <c r="D110" s="10" t="s">
        <v>31</v>
      </c>
      <c r="E110" s="12">
        <f ca="1">[1]!ripe(E$103,[1]!juhe($T$7,6),$C110,0)</f>
        <v>6.8436312313689927</v>
      </c>
      <c r="F110" s="12">
        <f ca="1">[1]!ripe(F$103,[1]!juhe($T$7,6),$C110,0)</f>
        <v>6.8591179525806805</v>
      </c>
      <c r="G110" s="12">
        <f ca="1">[1]!ripe(G$103,[1]!juhe($T$7,6),$C110,0)</f>
        <v>6.8746116581096866</v>
      </c>
      <c r="H110" s="12">
        <f ca="1">[1]!ripe(H$103,[1]!juhe($T$7,6),$C110,0)</f>
        <v>6.8901004120220763</v>
      </c>
      <c r="I110" s="12">
        <f ca="1">[1]!ripe(I$103,[1]!juhe($T$7,6),$C110,0)</f>
        <v>6.9055894764495438</v>
      </c>
      <c r="J110" s="12">
        <f ca="1">[1]!ripe(J$103,[1]!juhe($T$7,6),$C110,0)</f>
        <v>6.9210783838385135</v>
      </c>
      <c r="K110" s="12">
        <f ca="1">[1]!ripe(K$103,[1]!juhe($T$7,6),$C110,0)</f>
        <v>6.9365666624312947</v>
      </c>
      <c r="L110" s="12">
        <f ca="1">[1]!ripe(L$103,[1]!juhe($T$7,6),$C110,0)</f>
        <v>6.9520597179509522</v>
      </c>
      <c r="M110" s="12">
        <f ca="1">[1]!ripe(M$103,[1]!juhe($T$7,6),$C110,0)</f>
        <v>6.9675453330970569</v>
      </c>
      <c r="N110" s="12">
        <f ca="1">[1]!ripe(N$103,[1]!juhe($T$7,6),$C110,0)</f>
        <v>6.9830348132257525</v>
      </c>
      <c r="O110" s="146"/>
      <c r="R110" s="155"/>
      <c r="S110" s="155"/>
      <c r="T110" s="155"/>
      <c r="U110" s="155"/>
      <c r="V110" s="155"/>
      <c r="W110" s="155"/>
      <c r="X110" s="155"/>
      <c r="Y110" s="155"/>
      <c r="Z110" s="155"/>
    </row>
    <row r="111" spans="1:29" x14ac:dyDescent="0.2">
      <c r="A111" s="118"/>
      <c r="B111" s="130"/>
      <c r="C111" s="145">
        <f>Visangud!I78</f>
        <v>0</v>
      </c>
      <c r="D111" s="10" t="s">
        <v>31</v>
      </c>
      <c r="E111" s="12" t="e">
        <f ca="1">[1]!ripe(E$103,[1]!juhe($T$7,6),$C111,0)</f>
        <v>#VALUE!</v>
      </c>
      <c r="F111" s="12" t="e">
        <f ca="1">[1]!ripe(F$103,[1]!juhe($T$7,6),$C111,0)</f>
        <v>#VALUE!</v>
      </c>
      <c r="G111" s="12" t="e">
        <f ca="1">[1]!ripe(G$103,[1]!juhe($T$7,6),$C111,0)</f>
        <v>#VALUE!</v>
      </c>
      <c r="H111" s="12" t="e">
        <f ca="1">[1]!ripe(H$103,[1]!juhe($T$7,6),$C111,0)</f>
        <v>#VALUE!</v>
      </c>
      <c r="I111" s="12" t="e">
        <f ca="1">[1]!ripe(I$103,[1]!juhe($T$7,6),$C111,0)</f>
        <v>#VALUE!</v>
      </c>
      <c r="J111" s="12" t="e">
        <f ca="1">[1]!ripe(J$103,[1]!juhe($T$7,6),$C111,0)</f>
        <v>#VALUE!</v>
      </c>
      <c r="K111" s="12" t="e">
        <f ca="1">[1]!ripe(K$103,[1]!juhe($T$7,6),$C111,0)</f>
        <v>#VALUE!</v>
      </c>
      <c r="L111" s="12" t="e">
        <f ca="1">[1]!ripe(L$103,[1]!juhe($T$7,6),$C111,0)</f>
        <v>#VALUE!</v>
      </c>
      <c r="M111" s="12" t="e">
        <f ca="1">[1]!ripe(M$103,[1]!juhe($T$7,6),$C111,0)</f>
        <v>#VALUE!</v>
      </c>
      <c r="N111" s="12" t="e">
        <f ca="1">[1]!ripe(N$103,[1]!juhe($T$7,6),$C111,0)</f>
        <v>#VALUE!</v>
      </c>
      <c r="O111" s="146"/>
      <c r="R111" s="155"/>
      <c r="S111" s="155"/>
      <c r="T111" s="155"/>
      <c r="U111" s="155"/>
      <c r="V111" s="155"/>
      <c r="W111" s="155"/>
      <c r="X111" s="155"/>
      <c r="Y111" s="155"/>
      <c r="Z111" s="155"/>
    </row>
    <row r="112" spans="1:29" s="128" customFormat="1" hidden="1" x14ac:dyDescent="0.2">
      <c r="A112" s="220">
        <v>1</v>
      </c>
      <c r="B112" s="221" t="str">
        <f ca="1">R113</f>
        <v>121Y- 126Y</v>
      </c>
      <c r="C112" s="236">
        <f ca="1">S113</f>
        <v>429.83407703068104</v>
      </c>
      <c r="D112" s="133" t="s">
        <v>137</v>
      </c>
      <c r="E112" s="134">
        <f ca="1">[1]!Olekuvorrand($C112,$T113,$Y113,$X113,$W113,E$4,[1]!juhe($T113,6),TRUE)</f>
        <v>136.42102479934692</v>
      </c>
      <c r="F112" s="134">
        <f ca="1">[1]!Olekuvorrand($C112,$T113,$Y113,$X113,$W113,F$4,[1]!juhe($T113,6),TRUE)</f>
        <v>136.20108366012573</v>
      </c>
      <c r="G112" s="134">
        <f ca="1">[1]!Olekuvorrand($C112,$T113,$Y113,$X113,$W113,G$4,[1]!juhe($T113,6),TRUE)</f>
        <v>135.9819769859314</v>
      </c>
      <c r="H112" s="134">
        <f ca="1">[1]!Olekuvorrand($C112,$T113,$Y113,$X113,$W113,H$4,[1]!juhe($T113,6),TRUE)</f>
        <v>135.76370477676392</v>
      </c>
      <c r="I112" s="134">
        <f ca="1">[1]!Olekuvorrand($C112,$T113,$Y113,$X113,$W113,I$4,[1]!juhe($T113,6),TRUE)</f>
        <v>135.54626703262329</v>
      </c>
      <c r="J112" s="134">
        <f ca="1">[1]!Olekuvorrand($C112,$T113,$Y113,$X113,$W113,J$4,[1]!juhe($T113,6),TRUE)</f>
        <v>135.32966375350952</v>
      </c>
      <c r="K112" s="134">
        <f ca="1">[1]!Olekuvorrand($C112,$T113,$Y113,$X113,$W113,K$4,[1]!juhe($T113,6),TRUE)</f>
        <v>135.11377573013306</v>
      </c>
      <c r="L112" s="134">
        <f ca="1">[1]!Olekuvorrand($C112,$T113,$Y113,$X113,$W113,L$4,[1]!juhe($T113,6),TRUE)</f>
        <v>134.89872217178345</v>
      </c>
      <c r="M112" s="134">
        <f ca="1">[1]!Olekuvorrand($C112,$T113,$Y113,$X113,$W113,M$4,[1]!juhe($T113,6),TRUE)</f>
        <v>134.68450307846069</v>
      </c>
      <c r="N112" s="134">
        <f ca="1">[1]!Olekuvorrand($C112,$T113,$Y113,$X113,$W113,N$4,[1]!juhe($T113,6),TRUE)</f>
        <v>134.47099924087524</v>
      </c>
      <c r="O112" s="236">
        <f ca="1">U113</f>
        <v>135.32966375350952</v>
      </c>
      <c r="P112" s="162"/>
      <c r="Q112" s="168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4"/>
    </row>
    <row r="113" spans="1:29" s="128" customFormat="1" x14ac:dyDescent="0.2">
      <c r="A113" s="220"/>
      <c r="B113" s="221"/>
      <c r="C113" s="236"/>
      <c r="D113" s="133" t="s">
        <v>32</v>
      </c>
      <c r="E113" s="134">
        <f ca="1">E112*[1]!juhe($T113,2)/10</f>
        <v>1272.8081613779068</v>
      </c>
      <c r="F113" s="134">
        <f ca="1">F112*[1]!juhe($T113,2)/10</f>
        <v>1270.7561105489731</v>
      </c>
      <c r="G113" s="134">
        <f ca="1">G112*[1]!juhe($T113,2)/10</f>
        <v>1268.7118452787399</v>
      </c>
      <c r="H113" s="134">
        <f ca="1">H112*[1]!juhe($T113,2)/10</f>
        <v>1266.6753655672073</v>
      </c>
      <c r="I113" s="134">
        <f ca="1">I112*[1]!juhe($T113,2)/10</f>
        <v>1264.6466714143753</v>
      </c>
      <c r="J113" s="134">
        <f ca="1">J112*[1]!juhe($T113,2)/10</f>
        <v>1262.6257628202438</v>
      </c>
      <c r="K113" s="134">
        <f ca="1">K112*[1]!juhe($T113,2)/10</f>
        <v>1260.6115275621414</v>
      </c>
      <c r="L113" s="134">
        <f ca="1">L112*[1]!juhe($T113,2)/10</f>
        <v>1258.6050778627396</v>
      </c>
      <c r="M113" s="134">
        <f ca="1">M112*[1]!juhe($T113,2)/10</f>
        <v>1256.6064137220383</v>
      </c>
      <c r="N113" s="134">
        <f ca="1">N112*[1]!juhe($T113,2)/10</f>
        <v>1254.614422917366</v>
      </c>
      <c r="O113" s="236"/>
      <c r="P113" s="162"/>
      <c r="Q113" s="168" t="s">
        <v>267</v>
      </c>
      <c r="R113" s="155" t="str">
        <f t="shared" ref="R113:Y113" ca="1" si="10">INDIRECT("'"&amp;$S$1&amp;"'!"&amp;$Q113&amp;R$4)</f>
        <v>121Y- 126Y</v>
      </c>
      <c r="S113" s="155">
        <f t="shared" ca="1" si="10"/>
        <v>429.83407703068104</v>
      </c>
      <c r="T113" s="155" t="str">
        <f t="shared" ca="1" si="10"/>
        <v>OPGW-2S 2/48B1 (0/93-55.3)</v>
      </c>
      <c r="U113" s="155">
        <f t="shared" ca="1" si="10"/>
        <v>135.32966375350952</v>
      </c>
      <c r="V113" s="155">
        <f t="shared" ca="1" si="10"/>
        <v>5</v>
      </c>
      <c r="W113" s="155">
        <f t="shared" ca="1" si="10"/>
        <v>0.22263873931323003</v>
      </c>
      <c r="X113" s="155">
        <f t="shared" ca="1" si="10"/>
        <v>-5</v>
      </c>
      <c r="Y113" s="155">
        <f t="shared" ca="1" si="10"/>
        <v>347.83464670181274</v>
      </c>
      <c r="Z113" s="155">
        <v>1</v>
      </c>
      <c r="AA113" s="154"/>
    </row>
    <row r="114" spans="1:29" s="128" customFormat="1" x14ac:dyDescent="0.2">
      <c r="A114" s="220"/>
      <c r="B114" s="221"/>
      <c r="C114" s="236"/>
      <c r="D114" s="133" t="s">
        <v>31</v>
      </c>
      <c r="E114" s="135">
        <f ca="1">[1]!ripe([1]!Olekuvorrand($C112,$T113,$Y113,$X113,$W113,E$4,[1]!juhe($T113,6),TRUE),[1]!juhe($T113,6),$C112,0)</f>
        <v>10.580602749865109</v>
      </c>
      <c r="F114" s="135">
        <f ca="1">[1]!ripe([1]!Olekuvorrand($C112,$T113,$Y113,$X113,$W113,F$4,[1]!juhe($T113,6),TRUE),[1]!juhe($T113,6),$C112,0)</f>
        <v>10.597688589125092</v>
      </c>
      <c r="G114" s="135">
        <f ca="1">[1]!ripe([1]!Olekuvorrand($C112,$T113,$Y113,$X113,$W113,G$4,[1]!juhe($T113,6),TRUE),[1]!juhe($T113,6),$C112,0)</f>
        <v>10.614764560164625</v>
      </c>
      <c r="H114" s="135">
        <f ca="1">[1]!ripe([1]!Olekuvorrand($C112,$T113,$Y113,$X113,$W113,H$4,[1]!juhe($T113,6),TRUE),[1]!juhe($T113,6),$C112,0)</f>
        <v>10.631830300335384</v>
      </c>
      <c r="I114" s="135">
        <f ca="1">[1]!ripe([1]!Olekuvorrand($C112,$T113,$Y113,$X113,$W113,I$4,[1]!juhe($T113,6),TRUE),[1]!juhe($T113,6),$C112,0)</f>
        <v>10.648885445026565</v>
      </c>
      <c r="J114" s="135">
        <f ca="1">[1]!ripe([1]!Olekuvorrand($C112,$T113,$Y113,$X113,$W113,J$4,[1]!juhe($T113,6),TRUE),[1]!juhe($T113,6),$C112,0)</f>
        <v>10.665929627671554</v>
      </c>
      <c r="K114" s="135">
        <f ca="1">[1]!ripe([1]!Olekuvorrand($C112,$T113,$Y113,$X113,$W113,K$4,[1]!juhe($T113,6),TRUE),[1]!juhe($T113,6),$C112,0)</f>
        <v>10.682971905206523</v>
      </c>
      <c r="L114" s="135">
        <f ca="1">[1]!ripe([1]!Olekuvorrand($C112,$T113,$Y113,$X113,$W113,L$4,[1]!juhe($T113,6),TRUE),[1]!juhe($T113,6),$C112,0)</f>
        <v>10.700002541857312</v>
      </c>
      <c r="M114" s="135">
        <f ca="1">[1]!ripe([1]!Olekuvorrand($C112,$T113,$Y113,$X113,$W113,M$4,[1]!juhe($T113,6),TRUE),[1]!juhe($T113,6),$C112,0)</f>
        <v>10.717021165311955</v>
      </c>
      <c r="N114" s="135">
        <f ca="1">[1]!ripe([1]!Olekuvorrand($C112,$T113,$Y113,$X113,$W113,N$4,[1]!juhe($T113,6),TRUE),[1]!juhe($T113,6),$C112,0)</f>
        <v>10.734036917103758</v>
      </c>
      <c r="O114" s="236"/>
      <c r="P114" s="162"/>
      <c r="Q114" s="168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4"/>
    </row>
    <row r="115" spans="1:29" s="128" customFormat="1" x14ac:dyDescent="0.2">
      <c r="A115" s="220"/>
      <c r="B115" s="221"/>
      <c r="C115" s="236"/>
      <c r="D115" s="133" t="s">
        <v>247</v>
      </c>
      <c r="E115" s="135">
        <f ca="1">[1]!ripe([1]!Olekuvorrand($C112,$T113,$Y113,$X113,$W113,E$4,[1]!juhe($T113,6)),[1]!juhe($T113,6),$C112,0)</f>
        <v>10.580602749865109</v>
      </c>
      <c r="F115" s="135">
        <f ca="1">[1]!ripe([1]!Olekuvorrand($C112,$T113,$Y113,$X113,$W113,F$4,[1]!juhe($T113,6)),[1]!juhe($T113,6),$C112,0)</f>
        <v>10.597688589125092</v>
      </c>
      <c r="G115" s="135">
        <f ca="1">[1]!ripe([1]!Olekuvorrand($C112,$T113,$Y113,$X113,$W113,G$4,[1]!juhe($T113,6)),[1]!juhe($T113,6),$C112,0)</f>
        <v>10.614764560164625</v>
      </c>
      <c r="H115" s="135">
        <f ca="1">[1]!ripe([1]!Olekuvorrand($C112,$T113,$Y113,$X113,$W113,H$4,[1]!juhe($T113,6)),[1]!juhe($T113,6),$C112,0)</f>
        <v>10.631830300335384</v>
      </c>
      <c r="I115" s="135">
        <f ca="1">[1]!ripe([1]!Olekuvorrand($C112,$T113,$Y113,$X113,$W113,I$4,[1]!juhe($T113,6)),[1]!juhe($T113,6),$C112,0)</f>
        <v>10.648885445026565</v>
      </c>
      <c r="J115" s="135">
        <f ca="1">[1]!ripe([1]!Olekuvorrand($C112,$T113,$Y113,$X113,$W113,J$4,[1]!juhe($T113,6)),[1]!juhe($T113,6),$C112,0)</f>
        <v>10.665929627671554</v>
      </c>
      <c r="K115" s="135">
        <f ca="1">[1]!ripe([1]!Olekuvorrand($C112,$T113,$Y113,$X113,$W113,K$4,[1]!juhe($T113,6)),[1]!juhe($T113,6),$C112,0)</f>
        <v>10.682971905206523</v>
      </c>
      <c r="L115" s="135">
        <f ca="1">[1]!ripe([1]!Olekuvorrand($C112,$T113,$Y113,$X113,$W113,L$4,[1]!juhe($T113,6)),[1]!juhe($T113,6),$C112,0)</f>
        <v>10.700002541857312</v>
      </c>
      <c r="M115" s="135">
        <f ca="1">[1]!ripe([1]!Olekuvorrand($C112,$T113,$Y113,$X113,$W113,M$4,[1]!juhe($T113,6)),[1]!juhe($T113,6),$C112,0)</f>
        <v>10.717021165311955</v>
      </c>
      <c r="N115" s="135">
        <f ca="1">[1]!ripe([1]!Olekuvorrand($C112,$T113,$Y113,$X113,$W113,N$4,[1]!juhe($T113,6)),[1]!juhe($T113,6),$C112,0)</f>
        <v>10.734036917103758</v>
      </c>
      <c r="O115" s="236"/>
      <c r="P115" s="162"/>
      <c r="Q115" s="168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4"/>
      <c r="AC115" s="136"/>
    </row>
    <row r="116" spans="1:29" x14ac:dyDescent="0.2">
      <c r="A116" s="114"/>
      <c r="B116" s="116" t="str">
        <f>Visangud!C78</f>
        <v>121Y-122Y</v>
      </c>
      <c r="C116" s="145">
        <f>Visangud!J78</f>
        <v>449.04416087907572</v>
      </c>
      <c r="D116" s="10" t="s">
        <v>31</v>
      </c>
      <c r="E116" s="12">
        <f ca="1">[1]!ripe(E$112,[1]!juhe($T$7,6),$C116,0)</f>
        <v>11.547469653010651</v>
      </c>
      <c r="F116" s="12">
        <f ca="1">[1]!ripe(F$112,[1]!juhe($T$7,6),$C116,0)</f>
        <v>11.566116814709769</v>
      </c>
      <c r="G116" s="12">
        <f ca="1">[1]!ripe(G$112,[1]!juhe($T$7,6),$C116,0)</f>
        <v>11.5847532064198</v>
      </c>
      <c r="H116" s="12">
        <f ca="1">[1]!ripe(H$112,[1]!juhe($T$7,6),$C116,0)</f>
        <v>11.603378432353219</v>
      </c>
      <c r="I116" s="12">
        <f ca="1">[1]!ripe(I$112,[1]!juhe($T$7,6),$C116,0)</f>
        <v>11.621992094580698</v>
      </c>
      <c r="J116" s="12">
        <f ca="1">[1]!ripe(J$112,[1]!juhe($T$7,6),$C116,0)</f>
        <v>11.640593793038366</v>
      </c>
      <c r="K116" s="12">
        <f ca="1">[1]!ripe(K$112,[1]!juhe($T$7,6),$C116,0)</f>
        <v>11.659193412295005</v>
      </c>
      <c r="L116" s="12">
        <f ca="1">[1]!ripe(L$112,[1]!juhe($T$7,6),$C116,0)</f>
        <v>11.677780326910902</v>
      </c>
      <c r="M116" s="12">
        <f ca="1">[1]!ripe(M$112,[1]!juhe($T$7,6),$C116,0)</f>
        <v>11.696354130551814</v>
      </c>
      <c r="N116" s="12">
        <f ca="1">[1]!ripe(N$112,[1]!juhe($T$7,6),$C116,0)</f>
        <v>11.714924800114238</v>
      </c>
      <c r="O116" s="145"/>
      <c r="R116" s="155"/>
      <c r="S116" s="155"/>
      <c r="T116" s="155"/>
      <c r="U116" s="155"/>
      <c r="V116" s="155"/>
      <c r="W116" s="155"/>
      <c r="X116" s="155"/>
      <c r="Y116" s="155"/>
      <c r="Z116" s="155"/>
      <c r="AC116" s="11"/>
    </row>
    <row r="117" spans="1:29" x14ac:dyDescent="0.2">
      <c r="A117" s="118"/>
      <c r="B117" s="116" t="str">
        <f>Visangud!C79</f>
        <v>122Y-123Y</v>
      </c>
      <c r="C117" s="145">
        <f>Visangud!J79</f>
        <v>441.35944555435754</v>
      </c>
      <c r="D117" s="10" t="s">
        <v>31</v>
      </c>
      <c r="E117" s="12">
        <f ca="1">[1]!ripe(E$112,[1]!juhe($T$7,6),$C117,0)</f>
        <v>11.155616435553453</v>
      </c>
      <c r="F117" s="12">
        <f ca="1">[1]!ripe(F$112,[1]!juhe($T$7,6),$C117,0)</f>
        <v>11.173630822235374</v>
      </c>
      <c r="G117" s="12">
        <f ca="1">[1]!ripe(G$112,[1]!juhe($T$7,6),$C117,0)</f>
        <v>11.19163480439831</v>
      </c>
      <c r="H117" s="12">
        <f ca="1">[1]!ripe(H$112,[1]!juhe($T$7,6),$C117,0)</f>
        <v>11.209627999685432</v>
      </c>
      <c r="I117" s="12">
        <f ca="1">[1]!ripe(I$112,[1]!juhe($T$7,6),$C117,0)</f>
        <v>11.227610023670797</v>
      </c>
      <c r="J117" s="12">
        <f ca="1">[1]!ripe(J$112,[1]!juhe($T$7,6),$C117,0)</f>
        <v>11.245580489866349</v>
      </c>
      <c r="K117" s="12">
        <f ca="1">[1]!ripe(K$112,[1]!juhe($T$7,6),$C117,0)</f>
        <v>11.263548947416727</v>
      </c>
      <c r="L117" s="12">
        <f ca="1">[1]!ripe(L$112,[1]!juhe($T$7,6),$C117,0)</f>
        <v>11.28150513144716</v>
      </c>
      <c r="M117" s="12">
        <f ca="1">[1]!ripe(M$112,[1]!juhe($T$7,6),$C117,0)</f>
        <v>11.299448649412005</v>
      </c>
      <c r="N117" s="12">
        <f ca="1">[1]!ripe(N$112,[1]!juhe($T$7,6),$C117,0)</f>
        <v>11.317389139650556</v>
      </c>
      <c r="O117" s="146"/>
      <c r="R117" s="155"/>
      <c r="S117" s="155"/>
      <c r="T117" s="155"/>
      <c r="U117" s="155"/>
      <c r="V117" s="155"/>
      <c r="W117" s="155"/>
      <c r="X117" s="155"/>
      <c r="Y117" s="155"/>
      <c r="Z117" s="155"/>
    </row>
    <row r="118" spans="1:29" x14ac:dyDescent="0.2">
      <c r="A118" s="118"/>
      <c r="B118" s="116" t="str">
        <f>Visangud!C80</f>
        <v>123Y-124Y</v>
      </c>
      <c r="C118" s="145">
        <f>Visangud!J80</f>
        <v>449.2233918219016</v>
      </c>
      <c r="D118" s="10" t="s">
        <v>31</v>
      </c>
      <c r="E118" s="12">
        <f ca="1">[1]!ripe(E$112,[1]!juhe($T$7,6),$C118,0)</f>
        <v>11.556689578777759</v>
      </c>
      <c r="F118" s="12">
        <f ca="1">[1]!ripe(F$112,[1]!juhe($T$7,6),$C118,0)</f>
        <v>11.575351629058687</v>
      </c>
      <c r="G118" s="12">
        <f ca="1">[1]!ripe(G$112,[1]!juhe($T$7,6),$C118,0)</f>
        <v>11.594002900751372</v>
      </c>
      <c r="H118" s="12">
        <f ca="1">[1]!ripe(H$112,[1]!juhe($T$7,6),$C118,0)</f>
        <v>11.612642997752276</v>
      </c>
      <c r="I118" s="12">
        <f ca="1">[1]!ripe(I$112,[1]!juhe($T$7,6),$C118,0)</f>
        <v>11.631271521814352</v>
      </c>
      <c r="J118" s="12">
        <f ca="1">[1]!ripe(J$112,[1]!juhe($T$7,6),$C118,0)</f>
        <v>11.649888072554303</v>
      </c>
      <c r="K118" s="12">
        <f ca="1">[1]!ripe(K$112,[1]!juhe($T$7,6),$C118,0)</f>
        <v>11.668502542433112</v>
      </c>
      <c r="L118" s="12">
        <f ca="1">[1]!ripe(L$112,[1]!juhe($T$7,6),$C118,0)</f>
        <v>11.687104297527323</v>
      </c>
      <c r="M118" s="12">
        <f ca="1">[1]!ripe(M$112,[1]!juhe($T$7,6),$C118,0)</f>
        <v>11.705692931178266</v>
      </c>
      <c r="N118" s="12">
        <f ca="1">[1]!ripe(N$112,[1]!juhe($T$7,6),$C118,0)</f>
        <v>11.724278428248358</v>
      </c>
      <c r="O118" s="146"/>
      <c r="R118" s="155"/>
      <c r="S118" s="155"/>
      <c r="T118" s="155"/>
      <c r="U118" s="155"/>
      <c r="V118" s="155"/>
      <c r="W118" s="155"/>
      <c r="X118" s="155"/>
      <c r="Y118" s="155"/>
      <c r="Z118" s="155"/>
    </row>
    <row r="119" spans="1:29" x14ac:dyDescent="0.2">
      <c r="A119" s="118"/>
      <c r="B119" s="116" t="str">
        <f>Visangud!C81</f>
        <v>124Y-125Y</v>
      </c>
      <c r="C119" s="145">
        <f>Visangud!J81</f>
        <v>436.53630166705204</v>
      </c>
      <c r="D119" s="10" t="s">
        <v>31</v>
      </c>
      <c r="E119" s="12">
        <f ca="1">[1]!ripe(E$112,[1]!juhe($T$7,6),$C119,0)</f>
        <v>10.913133106306145</v>
      </c>
      <c r="F119" s="12">
        <f ca="1">[1]!ripe(F$112,[1]!juhe($T$7,6),$C119,0)</f>
        <v>10.930755924446586</v>
      </c>
      <c r="G119" s="12">
        <f ca="1">[1]!ripe(G$112,[1]!juhe($T$7,6),$C119,0)</f>
        <v>10.94836856422519</v>
      </c>
      <c r="H119" s="12">
        <f ca="1">[1]!ripe(H$112,[1]!juhe($T$7,6),$C119,0)</f>
        <v>10.965970651596203</v>
      </c>
      <c r="I119" s="12">
        <f ca="1">[1]!ripe(I$112,[1]!juhe($T$7,6),$C119,0)</f>
        <v>10.983561810489732</v>
      </c>
      <c r="J119" s="12">
        <f ca="1">[1]!ripe(J$112,[1]!juhe($T$7,6),$C119,0)</f>
        <v>11.00114166281859</v>
      </c>
      <c r="K119" s="12">
        <f ca="1">[1]!ripe(K$112,[1]!juhe($T$7,6),$C119,0)</f>
        <v>11.018719550163061</v>
      </c>
      <c r="L119" s="12">
        <f ca="1">[1]!ripe(L$112,[1]!juhe($T$7,6),$C119,0)</f>
        <v>11.036285430770155</v>
      </c>
      <c r="M119" s="12">
        <f ca="1">[1]!ripe(M$112,[1]!juhe($T$7,6),$C119,0)</f>
        <v>11.053838920626767</v>
      </c>
      <c r="N119" s="12">
        <f ca="1">[1]!ripe(N$112,[1]!juhe($T$7,6),$C119,0)</f>
        <v>11.071389448569061</v>
      </c>
      <c r="O119" s="146"/>
      <c r="R119" s="155"/>
      <c r="S119" s="155"/>
      <c r="T119" s="155"/>
      <c r="U119" s="155"/>
      <c r="V119" s="155"/>
      <c r="W119" s="155"/>
      <c r="X119" s="155"/>
      <c r="Y119" s="155"/>
      <c r="Z119" s="155"/>
    </row>
    <row r="120" spans="1:29" x14ac:dyDescent="0.2">
      <c r="A120" s="118"/>
      <c r="B120" s="116" t="str">
        <f>Visangud!C82</f>
        <v>125Y-126Y</v>
      </c>
      <c r="C120" s="145">
        <f>Visangud!J82</f>
        <v>347.70200636894128</v>
      </c>
      <c r="D120" s="10" t="s">
        <v>31</v>
      </c>
      <c r="E120" s="12">
        <f ca="1">[1]!ripe(E$112,[1]!juhe($T$7,6),$C120,0)</f>
        <v>6.9234588639978805</v>
      </c>
      <c r="F120" s="12">
        <f ca="1">[1]!ripe(F$112,[1]!juhe($T$7,6),$C120,0)</f>
        <v>6.9346390498596797</v>
      </c>
      <c r="G120" s="12">
        <f ca="1">[1]!ripe(G$112,[1]!juhe($T$7,6),$C120,0)</f>
        <v>6.9458127784127672</v>
      </c>
      <c r="H120" s="12">
        <f ca="1">[1]!ripe(H$112,[1]!juhe($T$7,6),$C120,0)</f>
        <v>6.9569798123567859</v>
      </c>
      <c r="I120" s="12">
        <f ca="1">[1]!ripe(I$112,[1]!juhe($T$7,6),$C120,0)</f>
        <v>6.9681399131072306</v>
      </c>
      <c r="J120" s="12">
        <f ca="1">[1]!ripe(J$112,[1]!juhe($T$7,6),$C120,0)</f>
        <v>6.9792928407997996</v>
      </c>
      <c r="K120" s="12">
        <f ca="1">[1]!ripe(K$112,[1]!juhe($T$7,6),$C120,0)</f>
        <v>6.9904445218761628</v>
      </c>
      <c r="L120" s="12">
        <f ca="1">[1]!ripe(L$112,[1]!juhe($T$7,6),$C120,0)</f>
        <v>7.001588585694356</v>
      </c>
      <c r="M120" s="12">
        <f ca="1">[1]!ripe(M$112,[1]!juhe($T$7,6),$C120,0)</f>
        <v>7.0127247886305808</v>
      </c>
      <c r="N120" s="12">
        <f ca="1">[1]!ripe(N$112,[1]!juhe($T$7,6),$C120,0)</f>
        <v>7.0238591124829775</v>
      </c>
      <c r="O120" s="146"/>
      <c r="R120" s="155"/>
      <c r="S120" s="155"/>
      <c r="T120" s="155"/>
      <c r="U120" s="155"/>
      <c r="V120" s="155"/>
      <c r="W120" s="155"/>
      <c r="X120" s="155"/>
      <c r="Y120" s="155"/>
      <c r="Z120" s="155"/>
    </row>
    <row r="121" spans="1:29" x14ac:dyDescent="0.2">
      <c r="A121" s="118"/>
      <c r="B121" s="130"/>
      <c r="C121" s="145">
        <f>Visangud!J83</f>
        <v>0</v>
      </c>
      <c r="D121" s="10" t="s">
        <v>31</v>
      </c>
      <c r="E121" s="12" t="e">
        <f ca="1">[1]!ripe(E$112,[1]!juhe($T$7,6),$C121,0)</f>
        <v>#VALUE!</v>
      </c>
      <c r="F121" s="12" t="e">
        <f ca="1">[1]!ripe(F$112,[1]!juhe($T$7,6),$C121,0)</f>
        <v>#VALUE!</v>
      </c>
      <c r="G121" s="12" t="e">
        <f ca="1">[1]!ripe(G$112,[1]!juhe($T$7,6),$C121,0)</f>
        <v>#VALUE!</v>
      </c>
      <c r="H121" s="12" t="e">
        <f ca="1">[1]!ripe(H$112,[1]!juhe($T$7,6),$C121,0)</f>
        <v>#VALUE!</v>
      </c>
      <c r="I121" s="12" t="e">
        <f ca="1">[1]!ripe(I$112,[1]!juhe($T$7,6),$C121,0)</f>
        <v>#VALUE!</v>
      </c>
      <c r="J121" s="12" t="e">
        <f ca="1">[1]!ripe(J$112,[1]!juhe($T$7,6),$C121,0)</f>
        <v>#VALUE!</v>
      </c>
      <c r="K121" s="12" t="e">
        <f ca="1">[1]!ripe(K$112,[1]!juhe($T$7,6),$C121,0)</f>
        <v>#VALUE!</v>
      </c>
      <c r="L121" s="12" t="e">
        <f ca="1">[1]!ripe(L$112,[1]!juhe($T$7,6),$C121,0)</f>
        <v>#VALUE!</v>
      </c>
      <c r="M121" s="12" t="e">
        <f ca="1">[1]!ripe(M$112,[1]!juhe($T$7,6),$C121,0)</f>
        <v>#VALUE!</v>
      </c>
      <c r="N121" s="12" t="e">
        <f ca="1">[1]!ripe(N$112,[1]!juhe($T$7,6),$C121,0)</f>
        <v>#VALUE!</v>
      </c>
      <c r="O121" s="146"/>
      <c r="R121" s="155"/>
      <c r="S121" s="155"/>
      <c r="T121" s="155"/>
      <c r="U121" s="155"/>
      <c r="V121" s="155"/>
      <c r="W121" s="155"/>
      <c r="X121" s="155"/>
      <c r="Y121" s="155"/>
      <c r="Z121" s="155"/>
    </row>
    <row r="122" spans="1:29" s="128" customFormat="1" hidden="1" x14ac:dyDescent="0.2">
      <c r="A122" s="220">
        <v>1</v>
      </c>
      <c r="B122" s="221" t="str">
        <f ca="1">R123</f>
        <v>126Y- 128Y</v>
      </c>
      <c r="C122" s="236">
        <f ca="1">S123</f>
        <v>421.92968536661533</v>
      </c>
      <c r="D122" s="133" t="s">
        <v>137</v>
      </c>
      <c r="E122" s="134">
        <f ca="1">[1]!Olekuvorrand($C122,$T123,$Y123,$X123,$W123,E$4,[1]!juhe($T123,6),TRUE)</f>
        <v>136.60115003585815</v>
      </c>
      <c r="F122" s="134">
        <f ca="1">[1]!Olekuvorrand($C122,$T123,$Y123,$X123,$W123,F$4,[1]!juhe($T123,6),TRUE)</f>
        <v>136.37417554855347</v>
      </c>
      <c r="G122" s="134">
        <f ca="1">[1]!Olekuvorrand($C122,$T123,$Y123,$X123,$W123,G$4,[1]!juhe($T123,6),TRUE)</f>
        <v>136.14815473556519</v>
      </c>
      <c r="H122" s="134">
        <f ca="1">[1]!Olekuvorrand($C122,$T123,$Y123,$X123,$W123,H$4,[1]!juhe($T123,6),TRUE)</f>
        <v>135.92296838760376</v>
      </c>
      <c r="I122" s="134">
        <f ca="1">[1]!Olekuvorrand($C122,$T123,$Y123,$X123,$W123,I$4,[1]!juhe($T123,6),TRUE)</f>
        <v>135.69861650466919</v>
      </c>
      <c r="J122" s="134">
        <f ca="1">[1]!Olekuvorrand($C122,$T123,$Y123,$X123,$W123,J$4,[1]!juhe($T123,6),TRUE)</f>
        <v>135.47521829605103</v>
      </c>
      <c r="K122" s="134">
        <f ca="1">[1]!Olekuvorrand($C122,$T123,$Y123,$X123,$W123,K$4,[1]!juhe($T123,6),TRUE)</f>
        <v>135.25253534317017</v>
      </c>
      <c r="L122" s="134">
        <f ca="1">[1]!Olekuvorrand($C122,$T123,$Y123,$X123,$W123,L$4,[1]!juhe($T123,6),TRUE)</f>
        <v>135.03080606460571</v>
      </c>
      <c r="M122" s="134">
        <f ca="1">[1]!Olekuvorrand($C122,$T123,$Y123,$X123,$W123,M$4,[1]!juhe($T123,6),TRUE)</f>
        <v>134.80979204177856</v>
      </c>
      <c r="N122" s="134">
        <f ca="1">[1]!Olekuvorrand($C122,$T123,$Y123,$X123,$W123,N$4,[1]!juhe($T123,6),TRUE)</f>
        <v>134.58961248397827</v>
      </c>
      <c r="O122" s="236">
        <f ca="1">U123</f>
        <v>135.47521829605103</v>
      </c>
      <c r="P122" s="162"/>
      <c r="Q122" s="168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4"/>
    </row>
    <row r="123" spans="1:29" s="128" customFormat="1" x14ac:dyDescent="0.2">
      <c r="A123" s="220"/>
      <c r="B123" s="221"/>
      <c r="C123" s="236"/>
      <c r="D123" s="133" t="s">
        <v>32</v>
      </c>
      <c r="E123" s="134">
        <f ca="1">E122*[1]!juhe($T123,2)/10</f>
        <v>1274.4887298345566</v>
      </c>
      <c r="F123" s="134">
        <f ca="1">F122*[1]!juhe($T123,2)/10</f>
        <v>1272.3710578680038</v>
      </c>
      <c r="G123" s="134">
        <f ca="1">G122*[1]!juhe($T123,2)/10</f>
        <v>1270.2622836828232</v>
      </c>
      <c r="H123" s="134">
        <f ca="1">H122*[1]!juhe($T123,2)/10</f>
        <v>1268.1612950563431</v>
      </c>
      <c r="I123" s="134">
        <f ca="1">I122*[1]!juhe($T123,2)/10</f>
        <v>1266.0680919885635</v>
      </c>
      <c r="J123" s="134">
        <f ca="1">J122*[1]!juhe($T123,2)/10</f>
        <v>1263.9837867021561</v>
      </c>
      <c r="K123" s="134">
        <f ca="1">K122*[1]!juhe($T123,2)/10</f>
        <v>1261.9061547517776</v>
      </c>
      <c r="L123" s="134">
        <f ca="1">L122*[1]!juhe($T123,2)/10</f>
        <v>1259.8374205827713</v>
      </c>
      <c r="M123" s="134">
        <f ca="1">M122*[1]!juhe($T123,2)/10</f>
        <v>1257.775359749794</v>
      </c>
      <c r="N123" s="134">
        <f ca="1">N122*[1]!juhe($T123,2)/10</f>
        <v>1255.7210844755173</v>
      </c>
      <c r="O123" s="236"/>
      <c r="P123" s="162"/>
      <c r="Q123" s="168" t="s">
        <v>268</v>
      </c>
      <c r="R123" s="155" t="str">
        <f t="shared" ref="R123:Y123" ca="1" si="11">INDIRECT("'"&amp;$S$1&amp;"'!"&amp;$Q123&amp;R$4)</f>
        <v>126Y- 128Y</v>
      </c>
      <c r="S123" s="155">
        <f t="shared" ca="1" si="11"/>
        <v>421.92968536661533</v>
      </c>
      <c r="T123" s="155" t="str">
        <f t="shared" ca="1" si="11"/>
        <v>OPGW-2S 2/48B1 (0/93-55.3)</v>
      </c>
      <c r="U123" s="155">
        <f t="shared" ca="1" si="11"/>
        <v>135.47521829605103</v>
      </c>
      <c r="V123" s="155">
        <f t="shared" ca="1" si="11"/>
        <v>5</v>
      </c>
      <c r="W123" s="155">
        <f t="shared" ca="1" si="11"/>
        <v>0.22282819554331418</v>
      </c>
      <c r="X123" s="155">
        <f t="shared" ca="1" si="11"/>
        <v>-5</v>
      </c>
      <c r="Y123" s="155">
        <f t="shared" ca="1" si="11"/>
        <v>346.00239992141724</v>
      </c>
      <c r="Z123" s="155">
        <v>1</v>
      </c>
      <c r="AA123" s="154"/>
    </row>
    <row r="124" spans="1:29" s="128" customFormat="1" x14ac:dyDescent="0.2">
      <c r="A124" s="220"/>
      <c r="B124" s="221"/>
      <c r="C124" s="236"/>
      <c r="D124" s="133" t="s">
        <v>31</v>
      </c>
      <c r="E124" s="135">
        <f ca="1">[1]!ripe([1]!Olekuvorrand($C122,$T123,$Y123,$X123,$W123,E$4,[1]!juhe($T123,6),TRUE),[1]!juhe($T123,6),$C122,0)</f>
        <v>10.181595478128699</v>
      </c>
      <c r="F124" s="135">
        <f ca="1">[1]!ripe([1]!Olekuvorrand($C122,$T123,$Y123,$X123,$W123,F$4,[1]!juhe($T123,6),TRUE),[1]!juhe($T123,6),$C122,0)</f>
        <v>10.198541226136314</v>
      </c>
      <c r="G124" s="135">
        <f ca="1">[1]!ripe([1]!Olekuvorrand($C122,$T123,$Y123,$X123,$W123,G$4,[1]!juhe($T123,6),TRUE),[1]!juhe($T123,6),$C122,0)</f>
        <v>10.215471918907751</v>
      </c>
      <c r="H124" s="135">
        <f ca="1">[1]!ripe([1]!Olekuvorrand($C122,$T123,$Y123,$X123,$W123,H$4,[1]!juhe($T123,6),TRUE),[1]!juhe($T123,6),$C122,0)</f>
        <v>10.232396099135785</v>
      </c>
      <c r="I124" s="135">
        <f ca="1">[1]!ripe([1]!Olekuvorrand($C122,$T123,$Y123,$X123,$W123,I$4,[1]!juhe($T123,6),TRUE),[1]!juhe($T123,6),$C122,0)</f>
        <v>10.24931342217787</v>
      </c>
      <c r="J124" s="135">
        <f ca="1">[1]!ripe([1]!Olekuvorrand($C122,$T123,$Y123,$X123,$W123,J$4,[1]!juhe($T123,6),TRUE),[1]!juhe($T123,6),$C122,0)</f>
        <v>10.266214507755581</v>
      </c>
      <c r="K124" s="135">
        <f ca="1">[1]!ripe([1]!Olekuvorrand($C122,$T123,$Y123,$X123,$W123,K$4,[1]!juhe($T123,6),TRUE),[1]!juhe($T123,6),$C122,0)</f>
        <v>10.28311704459672</v>
      </c>
      <c r="L124" s="135">
        <f ca="1">[1]!ripe([1]!Olekuvorrand($C122,$T123,$Y123,$X123,$W123,L$4,[1]!juhe($T123,6),TRUE),[1]!juhe($T123,6),$C122,0)</f>
        <v>10.300002584942241</v>
      </c>
      <c r="M124" s="135">
        <f ca="1">[1]!ripe([1]!Olekuvorrand($C122,$T123,$Y123,$X123,$W123,M$4,[1]!juhe($T123,6),TRUE),[1]!juhe($T123,6),$C122,0)</f>
        <v>10.316888932528348</v>
      </c>
      <c r="N124" s="135">
        <f ca="1">[1]!ripe([1]!Olekuvorrand($C122,$T123,$Y123,$X123,$W123,N$4,[1]!juhe($T123,6),TRUE),[1]!juhe($T123,6),$C122,0)</f>
        <v>10.333766669235624</v>
      </c>
      <c r="O124" s="236"/>
      <c r="P124" s="162"/>
      <c r="Q124" s="168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4"/>
    </row>
    <row r="125" spans="1:29" s="128" customFormat="1" x14ac:dyDescent="0.2">
      <c r="A125" s="220"/>
      <c r="B125" s="221"/>
      <c r="C125" s="236"/>
      <c r="D125" s="133" t="s">
        <v>247</v>
      </c>
      <c r="E125" s="135">
        <f ca="1">[1]!ripe([1]!Olekuvorrand($C122,$T123,$Y123,$X123,$W123,E$4,[1]!juhe($T123,6)),[1]!juhe($T123,6),$C122,0)</f>
        <v>10.181595478128699</v>
      </c>
      <c r="F125" s="135">
        <f ca="1">[1]!ripe([1]!Olekuvorrand($C122,$T123,$Y123,$X123,$W123,F$4,[1]!juhe($T123,6)),[1]!juhe($T123,6),$C122,0)</f>
        <v>10.198541226136314</v>
      </c>
      <c r="G125" s="135">
        <f ca="1">[1]!ripe([1]!Olekuvorrand($C122,$T123,$Y123,$X123,$W123,G$4,[1]!juhe($T123,6)),[1]!juhe($T123,6),$C122,0)</f>
        <v>10.215471918907751</v>
      </c>
      <c r="H125" s="135">
        <f ca="1">[1]!ripe([1]!Olekuvorrand($C122,$T123,$Y123,$X123,$W123,H$4,[1]!juhe($T123,6)),[1]!juhe($T123,6),$C122,0)</f>
        <v>10.232396099135785</v>
      </c>
      <c r="I125" s="135">
        <f ca="1">[1]!ripe([1]!Olekuvorrand($C122,$T123,$Y123,$X123,$W123,I$4,[1]!juhe($T123,6)),[1]!juhe($T123,6),$C122,0)</f>
        <v>10.24931342217787</v>
      </c>
      <c r="J125" s="135">
        <f ca="1">[1]!ripe([1]!Olekuvorrand($C122,$T123,$Y123,$X123,$W123,J$4,[1]!juhe($T123,6)),[1]!juhe($T123,6),$C122,0)</f>
        <v>10.266214507755581</v>
      </c>
      <c r="K125" s="135">
        <f ca="1">[1]!ripe([1]!Olekuvorrand($C122,$T123,$Y123,$X123,$W123,K$4,[1]!juhe($T123,6)),[1]!juhe($T123,6),$C122,0)</f>
        <v>10.28311704459672</v>
      </c>
      <c r="L125" s="135">
        <f ca="1">[1]!ripe([1]!Olekuvorrand($C122,$T123,$Y123,$X123,$W123,L$4,[1]!juhe($T123,6)),[1]!juhe($T123,6),$C122,0)</f>
        <v>10.300002584942241</v>
      </c>
      <c r="M125" s="135">
        <f ca="1">[1]!ripe([1]!Olekuvorrand($C122,$T123,$Y123,$X123,$W123,M$4,[1]!juhe($T123,6)),[1]!juhe($T123,6),$C122,0)</f>
        <v>10.316888932528348</v>
      </c>
      <c r="N125" s="135">
        <f ca="1">[1]!ripe([1]!Olekuvorrand($C122,$T123,$Y123,$X123,$W123,N$4,[1]!juhe($T123,6)),[1]!juhe($T123,6),$C122,0)</f>
        <v>10.333766669235624</v>
      </c>
      <c r="O125" s="236"/>
      <c r="P125" s="162"/>
      <c r="Q125" s="168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4"/>
      <c r="AC125" s="136"/>
    </row>
    <row r="126" spans="1:29" x14ac:dyDescent="0.2">
      <c r="A126" s="114"/>
      <c r="B126" s="116" t="str">
        <f>Visangud!C83</f>
        <v>126Y-127Y</v>
      </c>
      <c r="C126" s="145">
        <f>Visangud!K83</f>
        <v>417.49103300182958</v>
      </c>
      <c r="D126" s="10" t="s">
        <v>31</v>
      </c>
      <c r="E126" s="12">
        <f ca="1">[1]!ripe(E$122,[1]!juhe($T$7,6),$C126,0)</f>
        <v>9.9685037991525007</v>
      </c>
      <c r="F126" s="12">
        <f ca="1">[1]!ripe(F$122,[1]!juhe($T$7,6),$C126,0)</f>
        <v>9.9850948878238448</v>
      </c>
      <c r="G126" s="12">
        <f ca="1">[1]!ripe(G$122,[1]!juhe($T$7,6),$C126,0)</f>
        <v>10.001671236351626</v>
      </c>
      <c r="H126" s="12">
        <f ca="1">[1]!ripe(H$122,[1]!juhe($T$7,6),$C126,0)</f>
        <v>10.01824120863771</v>
      </c>
      <c r="I126" s="12">
        <f ca="1">[1]!ripe(I$122,[1]!juhe($T$7,6),$C126,0)</f>
        <v>10.034804467252608</v>
      </c>
      <c r="J126" s="12">
        <f ca="1">[1]!ripe(J$122,[1]!juhe($T$7,6),$C126,0)</f>
        <v>10.051351828238724</v>
      </c>
      <c r="K126" s="12">
        <f ca="1">[1]!ripe(K$122,[1]!juhe($T$7,6),$C126,0)</f>
        <v>10.067900610114625</v>
      </c>
      <c r="L126" s="12">
        <f ca="1">[1]!ripe(L$122,[1]!juhe($T$7,6),$C126,0)</f>
        <v>10.084432751216347</v>
      </c>
      <c r="M126" s="12">
        <f ca="1">[1]!ripe(M$122,[1]!juhe($T$7,6),$C126,0)</f>
        <v>10.10096568266383</v>
      </c>
      <c r="N126" s="12">
        <f ca="1">[1]!ripe(N$122,[1]!juhe($T$7,6),$C126,0)</f>
        <v>10.117490183450469</v>
      </c>
      <c r="O126" s="145"/>
      <c r="R126" s="155"/>
      <c r="S126" s="155"/>
      <c r="T126" s="155"/>
      <c r="U126" s="155"/>
      <c r="V126" s="155"/>
      <c r="W126" s="155"/>
      <c r="X126" s="155"/>
      <c r="Y126" s="155"/>
      <c r="Z126" s="155"/>
      <c r="AC126" s="11"/>
    </row>
    <row r="127" spans="1:29" x14ac:dyDescent="0.2">
      <c r="A127" s="118"/>
      <c r="B127" s="116" t="str">
        <f>Visangud!C84</f>
        <v>127Y-128Y</v>
      </c>
      <c r="C127" s="145">
        <f>Visangud!K84</f>
        <v>426.23249867656125</v>
      </c>
      <c r="D127" s="10" t="s">
        <v>31</v>
      </c>
      <c r="E127" s="12">
        <f ca="1">[1]!ripe(E$122,[1]!juhe($T$7,6),$C127,0)</f>
        <v>10.390316928173215</v>
      </c>
      <c r="F127" s="12">
        <f ca="1">[1]!ripe(F$122,[1]!juhe($T$7,6),$C127,0)</f>
        <v>10.407610061922469</v>
      </c>
      <c r="G127" s="12">
        <f ca="1">[1]!ripe(G$122,[1]!juhe($T$7,6),$C127,0)</f>
        <v>10.424887831805062</v>
      </c>
      <c r="H127" s="12">
        <f ca="1">[1]!ripe(H$122,[1]!juhe($T$7,6),$C127,0)</f>
        <v>10.442158955637918</v>
      </c>
      <c r="I127" s="12">
        <f ca="1">[1]!ripe(I$122,[1]!juhe($T$7,6),$C127,0)</f>
        <v>10.459423081713359</v>
      </c>
      <c r="J127" s="12">
        <f ca="1">[1]!ripe(J$122,[1]!juhe($T$7,6),$C127,0)</f>
        <v>10.47667063745841</v>
      </c>
      <c r="K127" s="12">
        <f ca="1">[1]!ripe(K$122,[1]!juhe($T$7,6),$C127,0)</f>
        <v>10.493919674217612</v>
      </c>
      <c r="L127" s="12">
        <f ca="1">[1]!ripe(L$122,[1]!juhe($T$7,6),$C127,0)</f>
        <v>10.511151366055135</v>
      </c>
      <c r="M127" s="12">
        <f ca="1">[1]!ripe(M$122,[1]!juhe($T$7,6),$C127,0)</f>
        <v>10.528383881681574</v>
      </c>
      <c r="N127" s="12">
        <f ca="1">[1]!ripe(N$122,[1]!juhe($T$7,6),$C127,0)</f>
        <v>10.545607609907229</v>
      </c>
      <c r="O127" s="146"/>
      <c r="R127" s="155"/>
      <c r="S127" s="155"/>
      <c r="T127" s="155"/>
      <c r="U127" s="155"/>
      <c r="V127" s="155"/>
      <c r="W127" s="155"/>
      <c r="X127" s="155"/>
      <c r="Y127" s="155"/>
      <c r="Z127" s="155"/>
    </row>
    <row r="128" spans="1:29" x14ac:dyDescent="0.2">
      <c r="A128" s="118"/>
      <c r="B128" s="130"/>
      <c r="C128" s="145">
        <f>Visangud!K85</f>
        <v>0</v>
      </c>
      <c r="D128" s="10" t="s">
        <v>31</v>
      </c>
      <c r="E128" s="12" t="e">
        <f ca="1">[1]!ripe(E$122,[1]!juhe($T$7,6),$C128,0)</f>
        <v>#VALUE!</v>
      </c>
      <c r="F128" s="12" t="e">
        <f ca="1">[1]!ripe(F$122,[1]!juhe($T$7,6),$C128,0)</f>
        <v>#VALUE!</v>
      </c>
      <c r="G128" s="12" t="e">
        <f ca="1">[1]!ripe(G$122,[1]!juhe($T$7,6),$C128,0)</f>
        <v>#VALUE!</v>
      </c>
      <c r="H128" s="12" t="e">
        <f ca="1">[1]!ripe(H$122,[1]!juhe($T$7,6),$C128,0)</f>
        <v>#VALUE!</v>
      </c>
      <c r="I128" s="12" t="e">
        <f ca="1">[1]!ripe(I$122,[1]!juhe($T$7,6),$C128,0)</f>
        <v>#VALUE!</v>
      </c>
      <c r="J128" s="12" t="e">
        <f ca="1">[1]!ripe(J$122,[1]!juhe($T$7,6),$C128,0)</f>
        <v>#VALUE!</v>
      </c>
      <c r="K128" s="12" t="e">
        <f ca="1">[1]!ripe(K$122,[1]!juhe($T$7,6),$C128,0)</f>
        <v>#VALUE!</v>
      </c>
      <c r="L128" s="12" t="e">
        <f ca="1">[1]!ripe(L$122,[1]!juhe($T$7,6),$C128,0)</f>
        <v>#VALUE!</v>
      </c>
      <c r="M128" s="12" t="e">
        <f ca="1">[1]!ripe(M$122,[1]!juhe($T$7,6),$C128,0)</f>
        <v>#VALUE!</v>
      </c>
      <c r="N128" s="12" t="e">
        <f ca="1">[1]!ripe(N$122,[1]!juhe($T$7,6),$C128,0)</f>
        <v>#VALUE!</v>
      </c>
      <c r="O128" s="146"/>
      <c r="R128" s="155"/>
      <c r="S128" s="155"/>
      <c r="T128" s="155"/>
      <c r="U128" s="155"/>
      <c r="V128" s="155"/>
      <c r="W128" s="155"/>
      <c r="X128" s="155"/>
      <c r="Y128" s="155"/>
      <c r="Z128" s="155"/>
    </row>
    <row r="129" spans="1:29" s="128" customFormat="1" hidden="1" x14ac:dyDescent="0.2">
      <c r="A129" s="220">
        <v>1</v>
      </c>
      <c r="B129" s="221" t="str">
        <f ca="1">R130</f>
        <v>128Y- 133Y</v>
      </c>
      <c r="C129" s="236">
        <f ca="1">S130</f>
        <v>408.36004786668212</v>
      </c>
      <c r="D129" s="133" t="s">
        <v>137</v>
      </c>
      <c r="E129" s="134">
        <f ca="1">[1]!Olekuvorrand($C129,$T130,$Y130,$X130,$W130,E$4,[1]!juhe($T130,6),TRUE)</f>
        <v>138.84621858596802</v>
      </c>
      <c r="F129" s="134">
        <f ca="1">[1]!Olekuvorrand($C129,$T130,$Y130,$X130,$W130,F$4,[1]!juhe($T130,6),TRUE)</f>
        <v>138.59909772872925</v>
      </c>
      <c r="G129" s="134">
        <f ca="1">[1]!Olekuvorrand($C129,$T130,$Y130,$X130,$W130,G$4,[1]!juhe($T130,6),TRUE)</f>
        <v>138.35293054580688</v>
      </c>
      <c r="H129" s="134">
        <f ca="1">[1]!Olekuvorrand($C129,$T130,$Y130,$X130,$W130,H$4,[1]!juhe($T130,6),TRUE)</f>
        <v>138.10771703720093</v>
      </c>
      <c r="I129" s="134">
        <f ca="1">[1]!Olekuvorrand($C129,$T130,$Y130,$X130,$W130,I$4,[1]!juhe($T130,6),TRUE)</f>
        <v>137.86345720291138</v>
      </c>
      <c r="J129" s="134">
        <f ca="1">[1]!Olekuvorrand($C129,$T130,$Y130,$X130,$W130,J$4,[1]!juhe($T130,6),TRUE)</f>
        <v>137.62015104293823</v>
      </c>
      <c r="K129" s="134">
        <f ca="1">[1]!Olekuvorrand($C129,$T130,$Y130,$X130,$W130,K$4,[1]!juhe($T130,6),TRUE)</f>
        <v>137.37779855728149</v>
      </c>
      <c r="L129" s="134">
        <f ca="1">[1]!Olekuvorrand($C129,$T130,$Y130,$X130,$W130,L$4,[1]!juhe($T130,6),TRUE)</f>
        <v>137.13639974594116</v>
      </c>
      <c r="M129" s="134">
        <f ca="1">[1]!Olekuvorrand($C129,$T130,$Y130,$X130,$W130,M$4,[1]!juhe($T130,6),TRUE)</f>
        <v>136.89607381820679</v>
      </c>
      <c r="N129" s="134">
        <f ca="1">[1]!Olekuvorrand($C129,$T130,$Y130,$X130,$W130,N$4,[1]!juhe($T130,6),TRUE)</f>
        <v>136.65658235549927</v>
      </c>
      <c r="O129" s="236">
        <f ca="1">U130</f>
        <v>137.62015104293823</v>
      </c>
      <c r="P129" s="162"/>
      <c r="Q129" s="168"/>
      <c r="R129" s="155"/>
      <c r="S129" s="155"/>
      <c r="T129" s="155"/>
      <c r="U129" s="155"/>
      <c r="V129" s="155"/>
      <c r="W129" s="155"/>
      <c r="X129" s="155"/>
      <c r="Y129" s="155"/>
      <c r="Z129" s="155"/>
      <c r="AA129" s="154"/>
    </row>
    <row r="130" spans="1:29" s="128" customFormat="1" x14ac:dyDescent="0.2">
      <c r="A130" s="220"/>
      <c r="B130" s="221"/>
      <c r="C130" s="236"/>
      <c r="D130" s="133" t="s">
        <v>32</v>
      </c>
      <c r="E130" s="134">
        <f ca="1">E129*[1]!juhe($T130,2)/10</f>
        <v>1295.4352194070816</v>
      </c>
      <c r="F130" s="134">
        <f ca="1">F129*[1]!juhe($T130,2)/10</f>
        <v>1293.1295818090439</v>
      </c>
      <c r="G130" s="134">
        <f ca="1">G129*[1]!juhe($T130,2)/10</f>
        <v>1290.8328419923782</v>
      </c>
      <c r="H130" s="134">
        <f ca="1">H129*[1]!juhe($T130,2)/10</f>
        <v>1288.5449999570847</v>
      </c>
      <c r="I130" s="134">
        <f ca="1">I129*[1]!juhe($T130,2)/10</f>
        <v>1286.2660557031631</v>
      </c>
      <c r="J130" s="134">
        <f ca="1">J129*[1]!juhe($T130,2)/10</f>
        <v>1283.9960092306137</v>
      </c>
      <c r="K130" s="134">
        <f ca="1">K129*[1]!juhe($T130,2)/10</f>
        <v>1281.7348605394363</v>
      </c>
      <c r="L130" s="134">
        <f ca="1">L129*[1]!juhe($T130,2)/10</f>
        <v>1279.482609629631</v>
      </c>
      <c r="M130" s="134">
        <f ca="1">M129*[1]!juhe($T130,2)/10</f>
        <v>1277.2403687238693</v>
      </c>
      <c r="N130" s="134">
        <f ca="1">N129*[1]!juhe($T130,2)/10</f>
        <v>1275.0059133768082</v>
      </c>
      <c r="O130" s="236"/>
      <c r="P130" s="162"/>
      <c r="Q130" s="168" t="s">
        <v>269</v>
      </c>
      <c r="R130" s="155" t="str">
        <f t="shared" ref="R130:Y130" ca="1" si="12">INDIRECT("'"&amp;$S$1&amp;"'!"&amp;$Q130&amp;R$4)</f>
        <v>128Y- 133Y</v>
      </c>
      <c r="S130" s="155">
        <f t="shared" ca="1" si="12"/>
        <v>408.36004786668212</v>
      </c>
      <c r="T130" s="155" t="str">
        <f t="shared" ca="1" si="12"/>
        <v>OPGW-2S 2/48B1 (0/93-55.3)</v>
      </c>
      <c r="U130" s="155">
        <f t="shared" ca="1" si="12"/>
        <v>137.62015104293823</v>
      </c>
      <c r="V130" s="155">
        <f t="shared" ca="1" si="12"/>
        <v>5</v>
      </c>
      <c r="W130" s="155">
        <f t="shared" ca="1" si="12"/>
        <v>0.22316235085177064</v>
      </c>
      <c r="X130" s="155">
        <f t="shared" ca="1" si="12"/>
        <v>-5</v>
      </c>
      <c r="Y130" s="155">
        <f t="shared" ca="1" si="12"/>
        <v>344.9590802192688</v>
      </c>
      <c r="Z130" s="155">
        <v>1</v>
      </c>
      <c r="AA130" s="154"/>
    </row>
    <row r="131" spans="1:29" s="128" customFormat="1" x14ac:dyDescent="0.2">
      <c r="A131" s="220"/>
      <c r="B131" s="221"/>
      <c r="C131" s="236"/>
      <c r="D131" s="133" t="s">
        <v>31</v>
      </c>
      <c r="E131" s="135">
        <f ca="1">[1]!ripe([1]!Olekuvorrand($C129,$T130,$Y130,$X130,$W130,E$4,[1]!juhe($T130,6),TRUE),[1]!juhe($T130,6),$C129,0)</f>
        <v>9.3830161972522674</v>
      </c>
      <c r="F131" s="135">
        <f ca="1">[1]!ripe([1]!Olekuvorrand($C129,$T130,$Y130,$X130,$W130,F$4,[1]!juhe($T130,6),TRUE),[1]!juhe($T130,6),$C129,0)</f>
        <v>9.3997460248207592</v>
      </c>
      <c r="G131" s="135">
        <f ca="1">[1]!ripe([1]!Olekuvorrand($C129,$T130,$Y130,$X130,$W130,G$4,[1]!juhe($T130,6),TRUE),[1]!juhe($T130,6),$C129,0)</f>
        <v>9.4164707084974069</v>
      </c>
      <c r="H131" s="135">
        <f ca="1">[1]!ripe([1]!Olekuvorrand($C129,$T130,$Y130,$X130,$W130,H$4,[1]!juhe($T130,6),TRUE),[1]!juhe($T130,6),$C129,0)</f>
        <v>9.4331898743097984</v>
      </c>
      <c r="I131" s="135">
        <f ca="1">[1]!ripe([1]!Olekuvorrand($C129,$T130,$Y130,$X130,$W130,I$4,[1]!juhe($T130,6),TRUE),[1]!juhe($T130,6),$C129,0)</f>
        <v>9.4499031458486762</v>
      </c>
      <c r="J131" s="135">
        <f ca="1">[1]!ripe([1]!Olekuvorrand($C129,$T130,$Y130,$X130,$W130,J$4,[1]!juhe($T130,6),TRUE),[1]!juhe($T130,6),$C129,0)</f>
        <v>9.4666101442723107</v>
      </c>
      <c r="K131" s="135">
        <f ca="1">[1]!ripe([1]!Olekuvorrand($C129,$T130,$Y130,$X130,$W130,K$4,[1]!juhe($T130,6),TRUE),[1]!juhe($T130,6),$C129,0)</f>
        <v>9.4833104883111687</v>
      </c>
      <c r="L131" s="135">
        <f ca="1">[1]!ripe([1]!Olekuvorrand($C129,$T130,$Y130,$X130,$W130,L$4,[1]!juhe($T130,6),TRUE),[1]!juhe($T130,6),$C129,0)</f>
        <v>9.500003794272903</v>
      </c>
      <c r="M131" s="135">
        <f ca="1">[1]!ripe([1]!Olekuvorrand($C129,$T130,$Y130,$X130,$W130,M$4,[1]!juhe($T130,6),TRUE),[1]!juhe($T130,6),$C129,0)</f>
        <v>9.5166813889011515</v>
      </c>
      <c r="N131" s="135">
        <f ca="1">[1]!ripe([1]!Olekuvorrand($C129,$T130,$Y130,$X130,$W130,N$4,[1]!juhe($T130,6),TRUE),[1]!juhe($T130,6),$C129,0)</f>
        <v>9.533359428895011</v>
      </c>
      <c r="O131" s="236"/>
      <c r="P131" s="162"/>
      <c r="Q131" s="168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4"/>
    </row>
    <row r="132" spans="1:29" s="128" customFormat="1" x14ac:dyDescent="0.2">
      <c r="A132" s="220"/>
      <c r="B132" s="221"/>
      <c r="C132" s="236"/>
      <c r="D132" s="133" t="s">
        <v>247</v>
      </c>
      <c r="E132" s="135">
        <f ca="1">[1]!ripe([1]!Olekuvorrand($C129,$T130,$Y130,$X130,$W130,E$4,[1]!juhe($T130,6)),[1]!juhe($T130,6),$C129,0)</f>
        <v>9.3830161972522674</v>
      </c>
      <c r="F132" s="135">
        <f ca="1">[1]!ripe([1]!Olekuvorrand($C129,$T130,$Y130,$X130,$W130,F$4,[1]!juhe($T130,6)),[1]!juhe($T130,6),$C129,0)</f>
        <v>9.3997460248207592</v>
      </c>
      <c r="G132" s="135">
        <f ca="1">[1]!ripe([1]!Olekuvorrand($C129,$T130,$Y130,$X130,$W130,G$4,[1]!juhe($T130,6)),[1]!juhe($T130,6),$C129,0)</f>
        <v>9.4164707084974069</v>
      </c>
      <c r="H132" s="135">
        <f ca="1">[1]!ripe([1]!Olekuvorrand($C129,$T130,$Y130,$X130,$W130,H$4,[1]!juhe($T130,6)),[1]!juhe($T130,6),$C129,0)</f>
        <v>9.4331898743097984</v>
      </c>
      <c r="I132" s="135">
        <f ca="1">[1]!ripe([1]!Olekuvorrand($C129,$T130,$Y130,$X130,$W130,I$4,[1]!juhe($T130,6)),[1]!juhe($T130,6),$C129,0)</f>
        <v>9.4499031458486762</v>
      </c>
      <c r="J132" s="135">
        <f ca="1">[1]!ripe([1]!Olekuvorrand($C129,$T130,$Y130,$X130,$W130,J$4,[1]!juhe($T130,6)),[1]!juhe($T130,6),$C129,0)</f>
        <v>9.4666101442723107</v>
      </c>
      <c r="K132" s="135">
        <f ca="1">[1]!ripe([1]!Olekuvorrand($C129,$T130,$Y130,$X130,$W130,K$4,[1]!juhe($T130,6)),[1]!juhe($T130,6),$C129,0)</f>
        <v>9.4833104883111687</v>
      </c>
      <c r="L132" s="135">
        <f ca="1">[1]!ripe([1]!Olekuvorrand($C129,$T130,$Y130,$X130,$W130,L$4,[1]!juhe($T130,6)),[1]!juhe($T130,6),$C129,0)</f>
        <v>9.500003794272903</v>
      </c>
      <c r="M132" s="135">
        <f ca="1">[1]!ripe([1]!Olekuvorrand($C129,$T130,$Y130,$X130,$W130,M$4,[1]!juhe($T130,6)),[1]!juhe($T130,6),$C129,0)</f>
        <v>9.5166813889011515</v>
      </c>
      <c r="N132" s="135">
        <f ca="1">[1]!ripe([1]!Olekuvorrand($C129,$T130,$Y130,$X130,$W130,N$4,[1]!juhe($T130,6)),[1]!juhe($T130,6),$C129,0)</f>
        <v>9.533359428895011</v>
      </c>
      <c r="O132" s="236"/>
      <c r="P132" s="162"/>
      <c r="Q132" s="168"/>
      <c r="R132" s="155"/>
      <c r="S132" s="155"/>
      <c r="T132" s="155"/>
      <c r="U132" s="155"/>
      <c r="V132" s="155"/>
      <c r="W132" s="155"/>
      <c r="X132" s="155"/>
      <c r="Y132" s="155"/>
      <c r="Z132" s="155"/>
      <c r="AA132" s="154"/>
      <c r="AC132" s="136"/>
    </row>
    <row r="133" spans="1:29" x14ac:dyDescent="0.2">
      <c r="A133" s="114"/>
      <c r="B133" s="116" t="str">
        <f>Visangud!C85</f>
        <v>128Y-129Y</v>
      </c>
      <c r="C133" s="145">
        <f>Visangud!L85</f>
        <v>358.29593321724337</v>
      </c>
      <c r="D133" s="10" t="s">
        <v>31</v>
      </c>
      <c r="E133" s="12">
        <f ca="1">[1]!ripe(E$129,[1]!juhe($T$7,6),$C133,0)</f>
        <v>7.223367844217818</v>
      </c>
      <c r="F133" s="12">
        <f ca="1">[1]!ripe(F$129,[1]!juhe($T$7,6),$C133,0)</f>
        <v>7.236247039559391</v>
      </c>
      <c r="G133" s="12">
        <f ca="1">[1]!ripe(G$129,[1]!juhe($T$7,6),$C133,0)</f>
        <v>7.2491222749565107</v>
      </c>
      <c r="H133" s="12">
        <f ca="1">[1]!ripe(H$129,[1]!juhe($T$7,6),$C133,0)</f>
        <v>7.2619932625123829</v>
      </c>
      <c r="I133" s="12">
        <f ca="1">[1]!ripe(I$129,[1]!juhe($T$7,6),$C133,0)</f>
        <v>7.2748597124542433</v>
      </c>
      <c r="J133" s="12">
        <f ca="1">[1]!ripe(J$129,[1]!juhe($T$7,6),$C133,0)</f>
        <v>7.2877213331367283</v>
      </c>
      <c r="K133" s="12">
        <f ca="1">[1]!ripe(K$129,[1]!juhe($T$7,6),$C133,0)</f>
        <v>7.3005778310454703</v>
      </c>
      <c r="L133" s="12">
        <f ca="1">[1]!ripe(L$129,[1]!juhe($T$7,6),$C133,0)</f>
        <v>7.3134289108009325</v>
      </c>
      <c r="M133" s="12">
        <f ca="1">[1]!ripe(M$129,[1]!juhe($T$7,6),$C133,0)</f>
        <v>7.3262678954327463</v>
      </c>
      <c r="N133" s="12">
        <f ca="1">[1]!ripe(N$129,[1]!juhe($T$7,6),$C133,0)</f>
        <v>7.3391072229222925</v>
      </c>
      <c r="O133" s="145"/>
      <c r="R133" s="155"/>
      <c r="S133" s="155"/>
      <c r="T133" s="155"/>
      <c r="U133" s="155"/>
      <c r="V133" s="155"/>
      <c r="W133" s="155"/>
      <c r="X133" s="155"/>
      <c r="Y133" s="155"/>
      <c r="Z133" s="155"/>
      <c r="AC133" s="11"/>
    </row>
    <row r="134" spans="1:29" x14ac:dyDescent="0.2">
      <c r="A134" s="118"/>
      <c r="B134" s="116" t="str">
        <f>Visangud!C86</f>
        <v>129Y-130Y</v>
      </c>
      <c r="C134" s="145">
        <f>Visangud!L86</f>
        <v>430.97542514295236</v>
      </c>
      <c r="D134" s="10" t="s">
        <v>31</v>
      </c>
      <c r="E134" s="12">
        <f ca="1">[1]!ripe(E$129,[1]!juhe($T$7,6),$C134,0)</f>
        <v>10.45107555461991</v>
      </c>
      <c r="F134" s="12">
        <f ca="1">[1]!ripe(F$129,[1]!juhe($T$7,6),$C134,0)</f>
        <v>10.469709721742554</v>
      </c>
      <c r="G134" s="12">
        <f ca="1">[1]!ripe(G$129,[1]!juhe($T$7,6),$C134,0)</f>
        <v>10.488338159449285</v>
      </c>
      <c r="H134" s="12">
        <f ca="1">[1]!ripe(H$129,[1]!juhe($T$7,6),$C134,0)</f>
        <v>10.506960451198786</v>
      </c>
      <c r="I134" s="12">
        <f ca="1">[1]!ripe(I$129,[1]!juhe($T$7,6),$C134,0)</f>
        <v>10.525576177735509</v>
      </c>
      <c r="J134" s="12">
        <f ca="1">[1]!ripe(J$129,[1]!juhe($T$7,6),$C134,0)</f>
        <v>10.544184917094549</v>
      </c>
      <c r="K134" s="12">
        <f ca="1">[1]!ripe(K$129,[1]!juhe($T$7,6),$C134,0)</f>
        <v>10.562786244606844</v>
      </c>
      <c r="L134" s="12">
        <f ca="1">[1]!ripe(L$129,[1]!juhe($T$7,6),$C134,0)</f>
        <v>10.581379732904727</v>
      </c>
      <c r="M134" s="12">
        <f ca="1">[1]!ripe(M$129,[1]!juhe($T$7,6),$C134,0)</f>
        <v>10.599955721463735</v>
      </c>
      <c r="N134" s="12">
        <f ca="1">[1]!ripe(N$129,[1]!juhe($T$7,6),$C134,0)</f>
        <v>10.618532206083879</v>
      </c>
      <c r="O134" s="146"/>
      <c r="R134" s="155"/>
      <c r="S134" s="155"/>
      <c r="T134" s="155"/>
      <c r="U134" s="155"/>
      <c r="V134" s="155"/>
      <c r="W134" s="155"/>
      <c r="X134" s="155"/>
      <c r="Y134" s="155"/>
      <c r="Z134" s="155"/>
    </row>
    <row r="135" spans="1:29" x14ac:dyDescent="0.2">
      <c r="A135" s="118"/>
      <c r="B135" s="116" t="str">
        <f>Visangud!C87</f>
        <v>130Y-131Y</v>
      </c>
      <c r="C135" s="145">
        <f>Visangud!L87</f>
        <v>417.90286030752526</v>
      </c>
      <c r="D135" s="10" t="s">
        <v>31</v>
      </c>
      <c r="E135" s="12">
        <f ca="1">[1]!ripe(E$129,[1]!juhe($T$7,6),$C135,0)</f>
        <v>9.826676549051502</v>
      </c>
      <c r="F135" s="12">
        <f ca="1">[1]!ripe(F$129,[1]!juhe($T$7,6),$C135,0)</f>
        <v>9.8441974187570356</v>
      </c>
      <c r="G135" s="12">
        <f ca="1">[1]!ripe(G$129,[1]!juhe($T$7,6),$C135,0)</f>
        <v>9.8617129013503355</v>
      </c>
      <c r="H135" s="12">
        <f ca="1">[1]!ripe(H$129,[1]!juhe($T$7,6),$C135,0)</f>
        <v>9.8792226051763237</v>
      </c>
      <c r="I135" s="12">
        <f ca="1">[1]!ripe(I$129,[1]!juhe($T$7,6),$C135,0)</f>
        <v>9.8967261360278549</v>
      </c>
      <c r="J135" s="12">
        <f ca="1">[1]!ripe(J$129,[1]!juhe($T$7,6),$C135,0)</f>
        <v>9.9142230971502965</v>
      </c>
      <c r="K135" s="12">
        <f ca="1">[1]!ripe(K$129,[1]!juhe($T$7,6),$C135,0)</f>
        <v>9.9317130892464203</v>
      </c>
      <c r="L135" s="12">
        <f ca="1">[1]!ripe(L$129,[1]!juhe($T$7,6),$C135,0)</f>
        <v>9.9491957104816198</v>
      </c>
      <c r="M135" s="12">
        <f ca="1">[1]!ripe(M$129,[1]!juhe($T$7,6),$C135,0)</f>
        <v>9.9666618774989999</v>
      </c>
      <c r="N135" s="12">
        <f ca="1">[1]!ripe(N$129,[1]!juhe($T$7,6),$C135,0)</f>
        <v>9.9841285109403675</v>
      </c>
      <c r="O135" s="146"/>
      <c r="R135" s="155"/>
      <c r="S135" s="155"/>
      <c r="T135" s="155"/>
      <c r="U135" s="155"/>
      <c r="V135" s="155"/>
      <c r="W135" s="155"/>
      <c r="X135" s="155"/>
      <c r="Y135" s="155"/>
      <c r="Z135" s="155"/>
    </row>
    <row r="136" spans="1:29" x14ac:dyDescent="0.2">
      <c r="A136" s="118"/>
      <c r="B136" s="116" t="str">
        <f>Visangud!C88</f>
        <v>131Y-132Y</v>
      </c>
      <c r="C136" s="145">
        <f>Visangud!L88</f>
        <v>450.38507029547009</v>
      </c>
      <c r="D136" s="10" t="s">
        <v>31</v>
      </c>
      <c r="E136" s="12">
        <f ca="1">[1]!ripe(E$129,[1]!juhe($T$7,6),$C136,0)</f>
        <v>11.41363409162302</v>
      </c>
      <c r="F136" s="12">
        <f ca="1">[1]!ripe(F$129,[1]!juhe($T$7,6),$C136,0)</f>
        <v>11.433984491352547</v>
      </c>
      <c r="G136" s="12">
        <f ca="1">[1]!ripe(G$129,[1]!juhe($T$7,6),$C136,0)</f>
        <v>11.454328633979019</v>
      </c>
      <c r="H136" s="12">
        <f ca="1">[1]!ripe(H$129,[1]!juhe($T$7,6),$C136,0)</f>
        <v>11.474666064597086</v>
      </c>
      <c r="I136" s="12">
        <f ca="1">[1]!ripe(I$129,[1]!juhe($T$7,6),$C136,0)</f>
        <v>11.494996325337183</v>
      </c>
      <c r="J136" s="12">
        <f ca="1">[1]!ripe(J$129,[1]!juhe($T$7,6),$C136,0)</f>
        <v>11.515318955370851</v>
      </c>
      <c r="K136" s="12">
        <f ca="1">[1]!ripe(K$129,[1]!juhe($T$7,6),$C136,0)</f>
        <v>11.535633490916423</v>
      </c>
      <c r="L136" s="12">
        <f ca="1">[1]!ripe(L$129,[1]!juhe($T$7,6),$C136,0)</f>
        <v>11.555939465245077</v>
      </c>
      <c r="M136" s="12">
        <f ca="1">[1]!ripe(M$129,[1]!juhe($T$7,6),$C136,0)</f>
        <v>11.576226328084658</v>
      </c>
      <c r="N136" s="12">
        <f ca="1">[1]!ripe(N$129,[1]!juhe($T$7,6),$C136,0)</f>
        <v>11.596513732673294</v>
      </c>
      <c r="O136" s="146"/>
      <c r="R136" s="155"/>
      <c r="S136" s="155"/>
      <c r="T136" s="155"/>
      <c r="U136" s="155"/>
      <c r="V136" s="155"/>
      <c r="W136" s="155"/>
      <c r="X136" s="155"/>
      <c r="Y136" s="155"/>
      <c r="Z136" s="155"/>
    </row>
    <row r="137" spans="1:29" x14ac:dyDescent="0.2">
      <c r="A137" s="118"/>
      <c r="B137" s="116" t="str">
        <f>Visangud!C89</f>
        <v>132Y-133Y</v>
      </c>
      <c r="C137" s="145">
        <f>Visangud!L89</f>
        <v>357.25802284874538</v>
      </c>
      <c r="D137" s="10" t="s">
        <v>31</v>
      </c>
      <c r="E137" s="12">
        <f ca="1">[1]!ripe(E$129,[1]!juhe($T$7,6),$C137,0)</f>
        <v>7.1815792067043924</v>
      </c>
      <c r="F137" s="12">
        <f ca="1">[1]!ripe(F$129,[1]!juhe($T$7,6),$C137,0)</f>
        <v>7.1943838933074939</v>
      </c>
      <c r="G137" s="12">
        <f ca="1">[1]!ripe(G$129,[1]!juhe($T$7,6),$C137,0)</f>
        <v>7.2071846428752169</v>
      </c>
      <c r="H137" s="12">
        <f ca="1">[1]!ripe(H$129,[1]!juhe($T$7,6),$C137,0)</f>
        <v>7.2199811691763101</v>
      </c>
      <c r="I137" s="12">
        <f ca="1">[1]!ripe(I$129,[1]!juhe($T$7,6),$C137,0)</f>
        <v>7.2327731841144018</v>
      </c>
      <c r="J137" s="12">
        <f ca="1">[1]!ripe(J$129,[1]!juhe($T$7,6),$C137,0)</f>
        <v>7.2455603977313565</v>
      </c>
      <c r="K137" s="12">
        <f ca="1">[1]!ripe(K$129,[1]!juhe($T$7,6),$C137,0)</f>
        <v>7.2583425182108465</v>
      </c>
      <c r="L137" s="12">
        <f ca="1">[1]!ripe(L$129,[1]!juhe($T$7,6),$C137,0)</f>
        <v>7.2711192518821628</v>
      </c>
      <c r="M137" s="12">
        <f ca="1">[1]!ripe(M$129,[1]!juhe($T$7,6),$C137,0)</f>
        <v>7.2838839604025578</v>
      </c>
      <c r="N137" s="12">
        <f ca="1">[1]!ripe(N$129,[1]!juhe($T$7,6),$C137,0)</f>
        <v>7.296649009797183</v>
      </c>
      <c r="O137" s="146"/>
      <c r="R137" s="155"/>
      <c r="S137" s="155"/>
      <c r="T137" s="155"/>
      <c r="U137" s="155"/>
      <c r="V137" s="155"/>
      <c r="W137" s="155"/>
      <c r="X137" s="155"/>
      <c r="Y137" s="155"/>
      <c r="Z137" s="155"/>
    </row>
    <row r="138" spans="1:29" x14ac:dyDescent="0.2">
      <c r="A138" s="118"/>
      <c r="B138" s="130"/>
      <c r="C138" s="145">
        <f>Visangud!L90</f>
        <v>0</v>
      </c>
      <c r="D138" s="10" t="s">
        <v>31</v>
      </c>
      <c r="E138" s="12" t="e">
        <f ca="1">[1]!ripe(E$129,[1]!juhe($T$7,6),$C138,0)</f>
        <v>#VALUE!</v>
      </c>
      <c r="F138" s="12" t="e">
        <f ca="1">[1]!ripe(F$129,[1]!juhe($T$7,6),$C138,0)</f>
        <v>#VALUE!</v>
      </c>
      <c r="G138" s="12" t="e">
        <f ca="1">[1]!ripe(G$129,[1]!juhe($T$7,6),$C138,0)</f>
        <v>#VALUE!</v>
      </c>
      <c r="H138" s="12" t="e">
        <f ca="1">[1]!ripe(H$129,[1]!juhe($T$7,6),$C138,0)</f>
        <v>#VALUE!</v>
      </c>
      <c r="I138" s="12" t="e">
        <f ca="1">[1]!ripe(I$129,[1]!juhe($T$7,6),$C138,0)</f>
        <v>#VALUE!</v>
      </c>
      <c r="J138" s="12" t="e">
        <f ca="1">[1]!ripe(J$129,[1]!juhe($T$7,6),$C138,0)</f>
        <v>#VALUE!</v>
      </c>
      <c r="K138" s="12" t="e">
        <f ca="1">[1]!ripe(K$129,[1]!juhe($T$7,6),$C138,0)</f>
        <v>#VALUE!</v>
      </c>
      <c r="L138" s="12" t="e">
        <f ca="1">[1]!ripe(L$129,[1]!juhe($T$7,6),$C138,0)</f>
        <v>#VALUE!</v>
      </c>
      <c r="M138" s="12" t="e">
        <f ca="1">[1]!ripe(M$129,[1]!juhe($T$7,6),$C138,0)</f>
        <v>#VALUE!</v>
      </c>
      <c r="N138" s="12" t="e">
        <f ca="1">[1]!ripe(N$129,[1]!juhe($T$7,6),$C138,0)</f>
        <v>#VALUE!</v>
      </c>
      <c r="O138" s="146"/>
      <c r="R138" s="155"/>
      <c r="S138" s="155"/>
      <c r="T138" s="155"/>
      <c r="U138" s="155"/>
      <c r="V138" s="155"/>
      <c r="W138" s="155"/>
      <c r="X138" s="155"/>
      <c r="Y138" s="155"/>
      <c r="Z138" s="155"/>
    </row>
    <row r="139" spans="1:29" s="128" customFormat="1" hidden="1" x14ac:dyDescent="0.2">
      <c r="A139" s="220">
        <v>1</v>
      </c>
      <c r="B139" s="221" t="str">
        <f ca="1">R140</f>
        <v>133Y- 136Y</v>
      </c>
      <c r="C139" s="236">
        <f ca="1">S140</f>
        <v>486.46286184943875</v>
      </c>
      <c r="D139" s="133" t="s">
        <v>137</v>
      </c>
      <c r="E139" s="134">
        <f ca="1">[1]!Olekuvorrand($C139,$T140,$Y140,$X140,$W140,E$4,[1]!juhe($T140,6),TRUE)</f>
        <v>133.24159383773804</v>
      </c>
      <c r="F139" s="134">
        <f ca="1">[1]!Olekuvorrand($C139,$T140,$Y140,$X140,$W140,F$4,[1]!juhe($T140,6),TRUE)</f>
        <v>133.07076692581177</v>
      </c>
      <c r="G139" s="134">
        <f ca="1">[1]!Olekuvorrand($C139,$T140,$Y140,$X140,$W140,G$4,[1]!juhe($T140,6),TRUE)</f>
        <v>132.9004168510437</v>
      </c>
      <c r="H139" s="134">
        <f ca="1">[1]!Olekuvorrand($C139,$T140,$Y140,$X140,$W140,H$4,[1]!juhe($T140,6),TRUE)</f>
        <v>132.73066282272339</v>
      </c>
      <c r="I139" s="134">
        <f ca="1">[1]!Olekuvorrand($C139,$T140,$Y140,$X140,$W140,I$4,[1]!juhe($T140,6),TRUE)</f>
        <v>132.56150484085083</v>
      </c>
      <c r="J139" s="134">
        <f ca="1">[1]!Olekuvorrand($C139,$T140,$Y140,$X140,$W140,J$4,[1]!juhe($T140,6),TRUE)</f>
        <v>132.39282369613647</v>
      </c>
      <c r="K139" s="134">
        <f ca="1">[1]!Olekuvorrand($C139,$T140,$Y140,$X140,$W140,K$4,[1]!juhe($T140,6),TRUE)</f>
        <v>132.22461938858032</v>
      </c>
      <c r="L139" s="134">
        <f ca="1">[1]!Olekuvorrand($C139,$T140,$Y140,$X140,$W140,L$4,[1]!juhe($T140,6),TRUE)</f>
        <v>132.05701112747192</v>
      </c>
      <c r="M139" s="134">
        <f ca="1">[1]!Olekuvorrand($C139,$T140,$Y140,$X140,$W140,M$4,[1]!juhe($T140,6),TRUE)</f>
        <v>131.88987970352173</v>
      </c>
      <c r="N139" s="134">
        <f ca="1">[1]!Olekuvorrand($C139,$T140,$Y140,$X140,$W140,N$4,[1]!juhe($T140,6),TRUE)</f>
        <v>131.72334432601929</v>
      </c>
      <c r="O139" s="236">
        <f ca="1">U140</f>
        <v>132.39282369613647</v>
      </c>
      <c r="P139" s="162"/>
      <c r="Q139" s="168"/>
      <c r="R139" s="155"/>
      <c r="S139" s="155"/>
      <c r="T139" s="155"/>
      <c r="U139" s="155"/>
      <c r="V139" s="155"/>
      <c r="W139" s="155"/>
      <c r="X139" s="155"/>
      <c r="Y139" s="155"/>
      <c r="Z139" s="155"/>
      <c r="AA139" s="154"/>
    </row>
    <row r="140" spans="1:29" s="128" customFormat="1" x14ac:dyDescent="0.2">
      <c r="A140" s="220"/>
      <c r="B140" s="221"/>
      <c r="C140" s="236"/>
      <c r="D140" s="133" t="s">
        <v>32</v>
      </c>
      <c r="E140" s="134">
        <f ca="1">E139*[1]!juhe($T140,2)/10</f>
        <v>1243.1440705060959</v>
      </c>
      <c r="F140" s="134">
        <f ca="1">F139*[1]!juhe($T140,2)/10</f>
        <v>1241.5502554178238</v>
      </c>
      <c r="G140" s="134">
        <f ca="1">G139*[1]!juhe($T140,2)/10</f>
        <v>1239.9608892202377</v>
      </c>
      <c r="H140" s="134">
        <f ca="1">H139*[1]!juhe($T140,2)/10</f>
        <v>1238.3770841360092</v>
      </c>
      <c r="I140" s="134">
        <f ca="1">I139*[1]!juhe($T140,2)/10</f>
        <v>1236.7988401651382</v>
      </c>
      <c r="J140" s="134">
        <f ca="1">J139*[1]!juhe($T140,2)/10</f>
        <v>1235.2250450849533</v>
      </c>
      <c r="K140" s="134">
        <f ca="1">K139*[1]!juhe($T140,2)/10</f>
        <v>1233.6556988954544</v>
      </c>
      <c r="L140" s="134">
        <f ca="1">L139*[1]!juhe($T140,2)/10</f>
        <v>1232.091913819313</v>
      </c>
      <c r="M140" s="134">
        <f ca="1">M139*[1]!juhe($T140,2)/10</f>
        <v>1230.5325776338577</v>
      </c>
      <c r="N140" s="134">
        <f ca="1">N139*[1]!juhe($T140,2)/10</f>
        <v>1228.9788025617599</v>
      </c>
      <c r="O140" s="236"/>
      <c r="P140" s="162"/>
      <c r="Q140" s="168" t="s">
        <v>270</v>
      </c>
      <c r="R140" s="155" t="str">
        <f t="shared" ref="R140:Y140" ca="1" si="13">INDIRECT("'"&amp;$S$1&amp;"'!"&amp;$Q140&amp;R$4)</f>
        <v>133Y- 136Y</v>
      </c>
      <c r="S140" s="155">
        <f t="shared" ca="1" si="13"/>
        <v>486.46286184943875</v>
      </c>
      <c r="T140" s="155" t="str">
        <f t="shared" ca="1" si="13"/>
        <v>OPGW-2S 2/48B1 (0/93-55.3)</v>
      </c>
      <c r="U140" s="155">
        <f t="shared" ca="1" si="13"/>
        <v>132.39282369613647</v>
      </c>
      <c r="V140" s="155">
        <f t="shared" ca="1" si="13"/>
        <v>5</v>
      </c>
      <c r="W140" s="155">
        <f t="shared" ca="1" si="13"/>
        <v>0.2213805371657433</v>
      </c>
      <c r="X140" s="155">
        <f t="shared" ca="1" si="13"/>
        <v>-5</v>
      </c>
      <c r="Y140" s="155">
        <f t="shared" ca="1" si="13"/>
        <v>356.8388819694519</v>
      </c>
      <c r="Z140" s="155">
        <v>1</v>
      </c>
      <c r="AA140" s="154"/>
    </row>
    <row r="141" spans="1:29" s="128" customFormat="1" x14ac:dyDescent="0.2">
      <c r="A141" s="220"/>
      <c r="B141" s="221"/>
      <c r="C141" s="236"/>
      <c r="D141" s="133" t="s">
        <v>31</v>
      </c>
      <c r="E141" s="135">
        <f ca="1">[1]!ripe([1]!Olekuvorrand($C139,$T140,$Y140,$X140,$W140,E$4,[1]!juhe($T140,6),TRUE),[1]!juhe($T140,6),$C139,0)</f>
        <v>13.875530363132514</v>
      </c>
      <c r="F141" s="135">
        <f ca="1">[1]!ripe([1]!Olekuvorrand($C139,$T140,$Y140,$X140,$W140,F$4,[1]!juhe($T140,6),TRUE),[1]!juhe($T140,6),$C139,0)</f>
        <v>13.893342795254398</v>
      </c>
      <c r="G141" s="135">
        <f ca="1">[1]!ripe([1]!Olekuvorrand($C139,$T140,$Y140,$X140,$W140,G$4,[1]!juhe($T140,6),TRUE),[1]!juhe($T140,6),$C139,0)</f>
        <v>13.911151106469875</v>
      </c>
      <c r="H141" s="135">
        <f ca="1">[1]!ripe([1]!Olekuvorrand($C139,$T140,$Y140,$X140,$W140,H$4,[1]!juhe($T140,6),TRUE),[1]!juhe($T140,6),$C139,0)</f>
        <v>13.928942578980262</v>
      </c>
      <c r="I141" s="135">
        <f ca="1">[1]!ripe([1]!Olekuvorrand($C139,$T140,$Y140,$X140,$W140,I$4,[1]!juhe($T140,6),TRUE),[1]!juhe($T140,6),$C139,0)</f>
        <v>13.946716908104753</v>
      </c>
      <c r="J141" s="135">
        <f ca="1">[1]!ripe([1]!Olekuvorrand($C139,$T140,$Y140,$X140,$W140,J$4,[1]!juhe($T140,6),TRUE),[1]!juhe($T140,6),$C139,0)</f>
        <v>13.964486361972325</v>
      </c>
      <c r="K141" s="135">
        <f ca="1">[1]!ripe([1]!Olekuvorrand($C139,$T140,$Y140,$X140,$W140,K$4,[1]!juhe($T140,6),TRUE),[1]!juhe($T140,6),$C139,0)</f>
        <v>13.982250729680505</v>
      </c>
      <c r="L141" s="135">
        <f ca="1">[1]!ripe([1]!Olekuvorrand($C139,$T140,$Y140,$X140,$W140,L$4,[1]!juhe($T140,6),TRUE),[1]!juhe($T140,6),$C139,0)</f>
        <v>13.999997161400978</v>
      </c>
      <c r="M141" s="135">
        <f ca="1">[1]!ripe([1]!Olekuvorrand($C139,$T140,$Y140,$X140,$W140,M$4,[1]!juhe($T140,6),TRUE),[1]!juhe($T140,6),$C139,0)</f>
        <v>14.017738018138003</v>
      </c>
      <c r="N141" s="135">
        <f ca="1">[1]!ripe([1]!Olekuvorrand($C139,$T140,$Y140,$X140,$W140,N$4,[1]!juhe($T140,6),TRUE),[1]!juhe($T140,6),$C139,0)</f>
        <v>14.035460383938275</v>
      </c>
      <c r="O141" s="236"/>
      <c r="P141" s="162"/>
      <c r="Q141" s="168"/>
      <c r="R141" s="155"/>
      <c r="S141" s="155"/>
      <c r="T141" s="155"/>
      <c r="U141" s="155"/>
      <c r="V141" s="155"/>
      <c r="W141" s="155"/>
      <c r="X141" s="155"/>
      <c r="Y141" s="155"/>
      <c r="Z141" s="155"/>
      <c r="AA141" s="154"/>
    </row>
    <row r="142" spans="1:29" s="128" customFormat="1" x14ac:dyDescent="0.2">
      <c r="A142" s="220"/>
      <c r="B142" s="221"/>
      <c r="C142" s="236"/>
      <c r="D142" s="133" t="s">
        <v>247</v>
      </c>
      <c r="E142" s="135">
        <f ca="1">[1]!ripe([1]!Olekuvorrand($C139,$T140,$Y140,$X140,$W140,E$4,[1]!juhe($T140,6)),[1]!juhe($T140,6),$C139,0)</f>
        <v>13.875530363132514</v>
      </c>
      <c r="F142" s="135">
        <f ca="1">[1]!ripe([1]!Olekuvorrand($C139,$T140,$Y140,$X140,$W140,F$4,[1]!juhe($T140,6)),[1]!juhe($T140,6),$C139,0)</f>
        <v>13.893342795254398</v>
      </c>
      <c r="G142" s="135">
        <f ca="1">[1]!ripe([1]!Olekuvorrand($C139,$T140,$Y140,$X140,$W140,G$4,[1]!juhe($T140,6)),[1]!juhe($T140,6),$C139,0)</f>
        <v>13.911151106469875</v>
      </c>
      <c r="H142" s="135">
        <f ca="1">[1]!ripe([1]!Olekuvorrand($C139,$T140,$Y140,$X140,$W140,H$4,[1]!juhe($T140,6)),[1]!juhe($T140,6),$C139,0)</f>
        <v>13.928942578980262</v>
      </c>
      <c r="I142" s="135">
        <f ca="1">[1]!ripe([1]!Olekuvorrand($C139,$T140,$Y140,$X140,$W140,I$4,[1]!juhe($T140,6)),[1]!juhe($T140,6),$C139,0)</f>
        <v>13.946716908104753</v>
      </c>
      <c r="J142" s="135">
        <f ca="1">[1]!ripe([1]!Olekuvorrand($C139,$T140,$Y140,$X140,$W140,J$4,[1]!juhe($T140,6)),[1]!juhe($T140,6),$C139,0)</f>
        <v>13.964486361972325</v>
      </c>
      <c r="K142" s="135">
        <f ca="1">[1]!ripe([1]!Olekuvorrand($C139,$T140,$Y140,$X140,$W140,K$4,[1]!juhe($T140,6)),[1]!juhe($T140,6),$C139,0)</f>
        <v>13.982250729680505</v>
      </c>
      <c r="L142" s="135">
        <f ca="1">[1]!ripe([1]!Olekuvorrand($C139,$T140,$Y140,$X140,$W140,L$4,[1]!juhe($T140,6)),[1]!juhe($T140,6),$C139,0)</f>
        <v>13.999997161400978</v>
      </c>
      <c r="M142" s="135">
        <f ca="1">[1]!ripe([1]!Olekuvorrand($C139,$T140,$Y140,$X140,$W140,M$4,[1]!juhe($T140,6)),[1]!juhe($T140,6),$C139,0)</f>
        <v>14.017738018138003</v>
      </c>
      <c r="N142" s="135">
        <f ca="1">[1]!ripe([1]!Olekuvorrand($C139,$T140,$Y140,$X140,$W140,N$4,[1]!juhe($T140,6)),[1]!juhe($T140,6),$C139,0)</f>
        <v>14.035460383938275</v>
      </c>
      <c r="O142" s="236"/>
      <c r="P142" s="162"/>
      <c r="Q142" s="168"/>
      <c r="R142" s="155"/>
      <c r="S142" s="155"/>
      <c r="T142" s="155"/>
      <c r="U142" s="155"/>
      <c r="V142" s="155"/>
      <c r="W142" s="155"/>
      <c r="X142" s="155"/>
      <c r="Y142" s="155"/>
      <c r="Z142" s="155"/>
      <c r="AA142" s="154"/>
      <c r="AC142" s="136"/>
    </row>
    <row r="143" spans="1:29" x14ac:dyDescent="0.2">
      <c r="A143" s="114"/>
      <c r="B143" s="116" t="str">
        <f>Visangud!C90</f>
        <v>133Y-134Y</v>
      </c>
      <c r="C143" s="145">
        <f>Visangud!M90</f>
        <v>474.22971982987457</v>
      </c>
      <c r="D143" s="10" t="s">
        <v>31</v>
      </c>
      <c r="E143" s="12">
        <f ca="1">[1]!ripe(E$139,[1]!juhe($T$7,6),$C143,0)</f>
        <v>13.18644556972704</v>
      </c>
      <c r="F143" s="12">
        <f ca="1">[1]!ripe(F$139,[1]!juhe($T$7,6),$C143,0)</f>
        <v>13.20337340314981</v>
      </c>
      <c r="G143" s="12">
        <f ca="1">[1]!ripe(G$139,[1]!juhe($T$7,6),$C143,0)</f>
        <v>13.220297320318092</v>
      </c>
      <c r="H143" s="12">
        <f ca="1">[1]!ripe(H$139,[1]!juhe($T$7,6),$C143,0)</f>
        <v>13.237205235022877</v>
      </c>
      <c r="I143" s="12">
        <f ca="1">[1]!ripe(I$139,[1]!juhe($T$7,6),$C143,0)</f>
        <v>13.254096857714378</v>
      </c>
      <c r="J143" s="12">
        <f ca="1">[1]!ripe(J$139,[1]!juhe($T$7,6),$C143,0)</f>
        <v>13.270983847263341</v>
      </c>
      <c r="K143" s="12">
        <f ca="1">[1]!ripe(K$139,[1]!juhe($T$7,6),$C143,0)</f>
        <v>13.287866003241099</v>
      </c>
      <c r="L143" s="12">
        <f ca="1">[1]!ripe(L$139,[1]!juhe($T$7,6),$C143,0)</f>
        <v>13.304731113965852</v>
      </c>
      <c r="M143" s="12">
        <f ca="1">[1]!ripe(M$139,[1]!juhe($T$7,6),$C143,0)</f>
        <v>13.321590926571263</v>
      </c>
      <c r="N143" s="12">
        <f ca="1">[1]!ripe(N$139,[1]!juhe($T$7,6),$C143,0)</f>
        <v>13.338433166534429</v>
      </c>
      <c r="O143" s="145"/>
      <c r="R143" s="155"/>
      <c r="S143" s="155"/>
      <c r="T143" s="155"/>
      <c r="U143" s="155"/>
      <c r="V143" s="155"/>
      <c r="W143" s="155"/>
      <c r="X143" s="155"/>
      <c r="Y143" s="155"/>
      <c r="Z143" s="155"/>
      <c r="AC143" s="11"/>
    </row>
    <row r="144" spans="1:29" x14ac:dyDescent="0.2">
      <c r="A144" s="118"/>
      <c r="B144" s="116" t="str">
        <f>Visangud!C91</f>
        <v>134Y-135Y</v>
      </c>
      <c r="C144" s="145">
        <f>Visangud!M91</f>
        <v>492.24752442860472</v>
      </c>
      <c r="D144" s="10" t="s">
        <v>31</v>
      </c>
      <c r="E144" s="12">
        <f ca="1">[1]!ripe(E$139,[1]!juhe($T$7,6),$C144,0)</f>
        <v>14.207487828531692</v>
      </c>
      <c r="F144" s="12">
        <f ca="1">[1]!ripe(F$139,[1]!juhe($T$7,6),$C144,0)</f>
        <v>14.225726404351512</v>
      </c>
      <c r="G144" s="12">
        <f ca="1">[1]!ripe(G$139,[1]!juhe($T$7,6),$C144,0)</f>
        <v>14.243960760676575</v>
      </c>
      <c r="H144" s="12">
        <f ca="1">[1]!ripe(H$139,[1]!juhe($T$7,6),$C144,0)</f>
        <v>14.262177875448245</v>
      </c>
      <c r="I144" s="12">
        <f ca="1">[1]!ripe(I$139,[1]!juhe($T$7,6),$C144,0)</f>
        <v>14.280377436696549</v>
      </c>
      <c r="J144" s="12">
        <f ca="1">[1]!ripe(J$139,[1]!juhe($T$7,6),$C144,0)</f>
        <v>14.29857200605254</v>
      </c>
      <c r="K144" s="12">
        <f ca="1">[1]!ripe(K$139,[1]!juhe($T$7,6),$C144,0)</f>
        <v>14.316761367568128</v>
      </c>
      <c r="L144" s="12">
        <f ca="1">[1]!ripe(L$139,[1]!juhe($T$7,6),$C144,0)</f>
        <v>14.334932363996373</v>
      </c>
      <c r="M144" s="12">
        <f ca="1">[1]!ripe(M$139,[1]!juhe($T$7,6),$C144,0)</f>
        <v>14.353097652065557</v>
      </c>
      <c r="N144" s="12">
        <f ca="1">[1]!ripe(N$139,[1]!juhe($T$7,6),$C144,0)</f>
        <v>14.371244006821781</v>
      </c>
      <c r="O144" s="146"/>
      <c r="R144" s="155"/>
      <c r="S144" s="155"/>
      <c r="T144" s="155"/>
      <c r="U144" s="155"/>
      <c r="V144" s="155"/>
      <c r="W144" s="155"/>
      <c r="X144" s="155"/>
      <c r="Y144" s="155"/>
      <c r="Z144" s="155"/>
    </row>
    <row r="145" spans="1:29" x14ac:dyDescent="0.2">
      <c r="A145" s="118"/>
      <c r="B145" s="116" t="str">
        <f>Visangud!C92</f>
        <v>135Y-136Y</v>
      </c>
      <c r="C145" s="145">
        <f>Visangud!M92</f>
        <v>492.24662023922019</v>
      </c>
      <c r="D145" s="10" t="s">
        <v>31</v>
      </c>
      <c r="E145" s="12">
        <f ca="1">[1]!ripe(E$139,[1]!juhe($T$7,6),$C145,0)</f>
        <v>14.207435634270718</v>
      </c>
      <c r="F145" s="12">
        <f ca="1">[1]!ripe(F$139,[1]!juhe($T$7,6),$C145,0)</f>
        <v>14.225674143087209</v>
      </c>
      <c r="G145" s="12">
        <f ca="1">[1]!ripe(G$139,[1]!juhe($T$7,6),$C145,0)</f>
        <v>14.243908432424444</v>
      </c>
      <c r="H145" s="12">
        <f ca="1">[1]!ripe(H$139,[1]!juhe($T$7,6),$C145,0)</f>
        <v>14.262125480271626</v>
      </c>
      <c r="I145" s="12">
        <f ca="1">[1]!ripe(I$139,[1]!juhe($T$7,6),$C145,0)</f>
        <v>14.280324974659928</v>
      </c>
      <c r="J145" s="12">
        <f ca="1">[1]!ripe(J$139,[1]!juhe($T$7,6),$C145,0)</f>
        <v>14.298519477174258</v>
      </c>
      <c r="K145" s="12">
        <f ca="1">[1]!ripe(K$139,[1]!juhe($T$7,6),$C145,0)</f>
        <v>14.316708771867315</v>
      </c>
      <c r="L145" s="12">
        <f ca="1">[1]!ripe(L$139,[1]!juhe($T$7,6),$C145,0)</f>
        <v>14.334879701540499</v>
      </c>
      <c r="M145" s="12">
        <f ca="1">[1]!ripe(M$139,[1]!juhe($T$7,6),$C145,0)</f>
        <v>14.353044922875592</v>
      </c>
      <c r="N145" s="12">
        <f ca="1">[1]!ripe(N$139,[1]!juhe($T$7,6),$C145,0)</f>
        <v>14.371191210967281</v>
      </c>
      <c r="O145" s="146"/>
      <c r="R145" s="155"/>
      <c r="S145" s="155"/>
      <c r="T145" s="155"/>
      <c r="U145" s="155"/>
      <c r="V145" s="155"/>
      <c r="W145" s="155"/>
      <c r="X145" s="155"/>
      <c r="Y145" s="155"/>
      <c r="Z145" s="155"/>
    </row>
    <row r="146" spans="1:29" x14ac:dyDescent="0.2">
      <c r="A146" s="118"/>
      <c r="B146" s="130"/>
      <c r="C146" s="145">
        <f>Visangud!M93</f>
        <v>0</v>
      </c>
      <c r="D146" s="10" t="s">
        <v>31</v>
      </c>
      <c r="E146" s="12" t="e">
        <f ca="1">[1]!ripe(E$139,[1]!juhe($T$7,6),$C146,0)</f>
        <v>#VALUE!</v>
      </c>
      <c r="F146" s="12" t="e">
        <f ca="1">[1]!ripe(F$139,[1]!juhe($T$7,6),$C146,0)</f>
        <v>#VALUE!</v>
      </c>
      <c r="G146" s="12" t="e">
        <f ca="1">[1]!ripe(G$139,[1]!juhe($T$7,6),$C146,0)</f>
        <v>#VALUE!</v>
      </c>
      <c r="H146" s="12" t="e">
        <f ca="1">[1]!ripe(H$139,[1]!juhe($T$7,6),$C146,0)</f>
        <v>#VALUE!</v>
      </c>
      <c r="I146" s="12" t="e">
        <f ca="1">[1]!ripe(I$139,[1]!juhe($T$7,6),$C146,0)</f>
        <v>#VALUE!</v>
      </c>
      <c r="J146" s="12" t="e">
        <f ca="1">[1]!ripe(J$139,[1]!juhe($T$7,6),$C146,0)</f>
        <v>#VALUE!</v>
      </c>
      <c r="K146" s="12" t="e">
        <f ca="1">[1]!ripe(K$139,[1]!juhe($T$7,6),$C146,0)</f>
        <v>#VALUE!</v>
      </c>
      <c r="L146" s="12" t="e">
        <f ca="1">[1]!ripe(L$139,[1]!juhe($T$7,6),$C146,0)</f>
        <v>#VALUE!</v>
      </c>
      <c r="M146" s="12" t="e">
        <f ca="1">[1]!ripe(M$139,[1]!juhe($T$7,6),$C146,0)</f>
        <v>#VALUE!</v>
      </c>
      <c r="N146" s="12" t="e">
        <f ca="1">[1]!ripe(N$139,[1]!juhe($T$7,6),$C146,0)</f>
        <v>#VALUE!</v>
      </c>
      <c r="O146" s="146"/>
      <c r="R146" s="155"/>
      <c r="S146" s="155"/>
      <c r="T146" s="155"/>
      <c r="U146" s="155"/>
      <c r="V146" s="155"/>
      <c r="W146" s="155"/>
      <c r="X146" s="155"/>
      <c r="Y146" s="155"/>
      <c r="Z146" s="155"/>
    </row>
    <row r="147" spans="1:29" s="128" customFormat="1" hidden="1" x14ac:dyDescent="0.2">
      <c r="A147" s="220">
        <v>1</v>
      </c>
      <c r="B147" s="221" t="str">
        <f ca="1">R148</f>
        <v>136Y- 137Y</v>
      </c>
      <c r="C147" s="236">
        <f ca="1">S148</f>
        <v>401.94242982916825</v>
      </c>
      <c r="D147" s="133" t="s">
        <v>137</v>
      </c>
      <c r="E147" s="134">
        <f ca="1">[1]!Olekuvorrand($C147,$T148,$Y148,$X148,$W148,E$4,[1]!juhe($T148,6),TRUE)</f>
        <v>138.94492387771606</v>
      </c>
      <c r="F147" s="134">
        <f ca="1">[1]!Olekuvorrand($C147,$T148,$Y148,$X148,$W148,F$4,[1]!juhe($T148,6),TRUE)</f>
        <v>138.6914849281311</v>
      </c>
      <c r="G147" s="134">
        <f ca="1">[1]!Olekuvorrand($C147,$T148,$Y148,$X148,$W148,G$4,[1]!juhe($T148,6),TRUE)</f>
        <v>138.4391188621521</v>
      </c>
      <c r="H147" s="134">
        <f ca="1">[1]!Olekuvorrand($C147,$T148,$Y148,$X148,$W148,H$4,[1]!juhe($T148,6),TRUE)</f>
        <v>138.18782567977905</v>
      </c>
      <c r="I147" s="134">
        <f ca="1">[1]!Olekuvorrand($C147,$T148,$Y148,$X148,$W148,I$4,[1]!juhe($T148,6),TRUE)</f>
        <v>137.93748617172241</v>
      </c>
      <c r="J147" s="134">
        <f ca="1">[1]!Olekuvorrand($C147,$T148,$Y148,$X148,$W148,J$4,[1]!juhe($T148,6),TRUE)</f>
        <v>137.68810033798218</v>
      </c>
      <c r="K147" s="134">
        <f ca="1">[1]!Olekuvorrand($C147,$T148,$Y148,$X148,$W148,K$4,[1]!juhe($T148,6),TRUE)</f>
        <v>137.4397873878479</v>
      </c>
      <c r="L147" s="134">
        <f ca="1">[1]!Olekuvorrand($C147,$T148,$Y148,$X148,$W148,L$4,[1]!juhe($T148,6),TRUE)</f>
        <v>137.19242811203003</v>
      </c>
      <c r="M147" s="134">
        <f ca="1">[1]!Olekuvorrand($C147,$T148,$Y148,$X148,$W148,M$4,[1]!juhe($T148,6),TRUE)</f>
        <v>136.94602251052856</v>
      </c>
      <c r="N147" s="134">
        <f ca="1">[1]!Olekuvorrand($C147,$T148,$Y148,$X148,$W148,N$4,[1]!juhe($T148,6),TRUE)</f>
        <v>136.70068979263306</v>
      </c>
      <c r="O147" s="236">
        <f ca="1">U148</f>
        <v>137.68810033798218</v>
      </c>
      <c r="P147" s="162"/>
      <c r="Q147" s="168"/>
      <c r="R147" s="155"/>
      <c r="S147" s="155"/>
      <c r="T147" s="155"/>
      <c r="U147" s="155"/>
      <c r="V147" s="155"/>
      <c r="W147" s="155"/>
      <c r="X147" s="155"/>
      <c r="Y147" s="155"/>
      <c r="Z147" s="155"/>
      <c r="AA147" s="154"/>
    </row>
    <row r="148" spans="1:29" s="128" customFormat="1" x14ac:dyDescent="0.2">
      <c r="A148" s="220"/>
      <c r="B148" s="221"/>
      <c r="C148" s="236"/>
      <c r="D148" s="133" t="s">
        <v>32</v>
      </c>
      <c r="E148" s="134">
        <f ca="1">E147*[1]!juhe($T148,2)/10</f>
        <v>1296.3561397790909</v>
      </c>
      <c r="F148" s="134">
        <f ca="1">F147*[1]!juhe($T148,2)/10</f>
        <v>1293.9915543794632</v>
      </c>
      <c r="G148" s="134">
        <f ca="1">G147*[1]!juhe($T148,2)/10</f>
        <v>1291.6369789838791</v>
      </c>
      <c r="H148" s="134">
        <f ca="1">H147*[1]!juhe($T148,2)/10</f>
        <v>1289.2924135923386</v>
      </c>
      <c r="I148" s="134">
        <f ca="1">I147*[1]!juhe($T148,2)/10</f>
        <v>1286.9567459821701</v>
      </c>
      <c r="J148" s="134">
        <f ca="1">J147*[1]!juhe($T148,2)/10</f>
        <v>1284.6299761533737</v>
      </c>
      <c r="K148" s="134">
        <f ca="1">K147*[1]!juhe($T148,2)/10</f>
        <v>1282.3132163286209</v>
      </c>
      <c r="L148" s="134">
        <f ca="1">L147*[1]!juhe($T148,2)/10</f>
        <v>1280.0053542852402</v>
      </c>
      <c r="M148" s="134">
        <f ca="1">M147*[1]!juhe($T148,2)/10</f>
        <v>1277.7063900232315</v>
      </c>
      <c r="N148" s="134">
        <f ca="1">N147*[1]!juhe($T148,2)/10</f>
        <v>1275.4174357652664</v>
      </c>
      <c r="O148" s="236"/>
      <c r="P148" s="162"/>
      <c r="Q148" s="168" t="s">
        <v>271</v>
      </c>
      <c r="R148" s="155" t="str">
        <f t="shared" ref="R148:Y148" ca="1" si="14">INDIRECT("'"&amp;$S$1&amp;"'!"&amp;$Q148&amp;R$4)</f>
        <v>136Y- 137Y</v>
      </c>
      <c r="S148" s="155">
        <f t="shared" ca="1" si="14"/>
        <v>401.94242982916825</v>
      </c>
      <c r="T148" s="155" t="str">
        <f t="shared" ca="1" si="14"/>
        <v>OPGW-2S 2/48B1 (0/93-55.3)</v>
      </c>
      <c r="U148" s="155">
        <f t="shared" ca="1" si="14"/>
        <v>137.68810033798218</v>
      </c>
      <c r="V148" s="155">
        <f t="shared" ca="1" si="14"/>
        <v>5</v>
      </c>
      <c r="W148" s="155">
        <f t="shared" ca="1" si="14"/>
        <v>0.22332449270129398</v>
      </c>
      <c r="X148" s="155">
        <f t="shared" ca="1" si="14"/>
        <v>-5</v>
      </c>
      <c r="Y148" s="155">
        <f t="shared" ca="1" si="14"/>
        <v>343.26666593551636</v>
      </c>
      <c r="Z148" s="155">
        <v>1</v>
      </c>
      <c r="AA148" s="154"/>
    </row>
    <row r="149" spans="1:29" s="128" customFormat="1" x14ac:dyDescent="0.2">
      <c r="A149" s="220"/>
      <c r="B149" s="221"/>
      <c r="C149" s="236"/>
      <c r="D149" s="133" t="s">
        <v>31</v>
      </c>
      <c r="E149" s="135">
        <f ca="1">[1]!ripe([1]!Olekuvorrand($C147,$T148,$Y148,$X148,$W148,E$4,[1]!juhe($T148,6),TRUE),[1]!juhe($T148,6),$C147,0)</f>
        <v>9.0839566357130526</v>
      </c>
      <c r="F149" s="135">
        <f ca="1">[1]!ripe([1]!Olekuvorrand($C147,$T148,$Y148,$X148,$W148,F$4,[1]!juhe($T148,6),TRUE),[1]!juhe($T148,6),$C147,0)</f>
        <v>9.100556273600148</v>
      </c>
      <c r="G149" s="135">
        <f ca="1">[1]!ripe([1]!Olekuvorrand($C147,$T148,$Y148,$X148,$W148,G$4,[1]!juhe($T148,6),TRUE),[1]!juhe($T148,6),$C147,0)</f>
        <v>9.1171460323610063</v>
      </c>
      <c r="H149" s="135">
        <f ca="1">[1]!ripe([1]!Olekuvorrand($C147,$T148,$Y148,$X148,$W148,H$4,[1]!juhe($T148,6),TRUE),[1]!juhe($T148,6),$C147,0)</f>
        <v>9.1337254714639915</v>
      </c>
      <c r="I149" s="135">
        <f ca="1">[1]!ripe([1]!Olekuvorrand($C147,$T148,$Y148,$X148,$W148,I$4,[1]!juhe($T148,6),TRUE),[1]!juhe($T148,6),$C147,0)</f>
        <v>9.1503020555725652</v>
      </c>
      <c r="J149" s="135">
        <f ca="1">[1]!ripe([1]!Olekuvorrand($C147,$T148,$Y148,$X148,$W148,J$4,[1]!juhe($T148,6),TRUE),[1]!juhe($T148,6),$C147,0)</f>
        <v>9.1668754246691133</v>
      </c>
      <c r="K149" s="135">
        <f ca="1">[1]!ripe([1]!Olekuvorrand($C147,$T148,$Y148,$X148,$W148,K$4,[1]!juhe($T148,6),TRUE),[1]!juhe($T148,6),$C147,0)</f>
        <v>9.1834372509311795</v>
      </c>
      <c r="L149" s="135">
        <f ca="1">[1]!ripe([1]!Olekuvorrand($C147,$T148,$Y148,$X148,$W148,L$4,[1]!juhe($T148,6),TRUE),[1]!juhe($T148,6),$C147,0)</f>
        <v>9.1999950771842016</v>
      </c>
      <c r="M149" s="135">
        <f ca="1">[1]!ripe([1]!Olekuvorrand($C147,$T148,$Y148,$X148,$W148,M$4,[1]!juhe($T148,6),TRUE),[1]!juhe($T148,6),$C147,0)</f>
        <v>9.2165485358334287</v>
      </c>
      <c r="N149" s="135">
        <f ca="1">[1]!ripe([1]!Olekuvorrand($C147,$T148,$Y148,$X148,$W148,N$4,[1]!juhe($T148,6),TRUE),[1]!juhe($T148,6),$C147,0)</f>
        <v>9.2330892051258946</v>
      </c>
      <c r="O149" s="236"/>
      <c r="P149" s="162"/>
      <c r="Q149" s="168"/>
      <c r="R149" s="155"/>
      <c r="S149" s="155"/>
      <c r="T149" s="155"/>
      <c r="U149" s="155"/>
      <c r="V149" s="155"/>
      <c r="W149" s="155"/>
      <c r="X149" s="155"/>
      <c r="Y149" s="155"/>
      <c r="Z149" s="155"/>
      <c r="AA149" s="154"/>
    </row>
    <row r="150" spans="1:29" s="128" customFormat="1" x14ac:dyDescent="0.2">
      <c r="A150" s="220"/>
      <c r="B150" s="221"/>
      <c r="C150" s="236"/>
      <c r="D150" s="133" t="s">
        <v>247</v>
      </c>
      <c r="E150" s="135">
        <f ca="1">[1]!ripe([1]!Olekuvorrand($C147,$T148,$Y148,$X148,$W148,E$4,[1]!juhe($T148,6)),[1]!juhe($T148,6),$C147,0)</f>
        <v>9.0839566357130526</v>
      </c>
      <c r="F150" s="135">
        <f ca="1">[1]!ripe([1]!Olekuvorrand($C147,$T148,$Y148,$X148,$W148,F$4,[1]!juhe($T148,6)),[1]!juhe($T148,6),$C147,0)</f>
        <v>9.100556273600148</v>
      </c>
      <c r="G150" s="135">
        <f ca="1">[1]!ripe([1]!Olekuvorrand($C147,$T148,$Y148,$X148,$W148,G$4,[1]!juhe($T148,6)),[1]!juhe($T148,6),$C147,0)</f>
        <v>9.1171460323610063</v>
      </c>
      <c r="H150" s="135">
        <f ca="1">[1]!ripe([1]!Olekuvorrand($C147,$T148,$Y148,$X148,$W148,H$4,[1]!juhe($T148,6)),[1]!juhe($T148,6),$C147,0)</f>
        <v>9.1337254714639915</v>
      </c>
      <c r="I150" s="135">
        <f ca="1">[1]!ripe([1]!Olekuvorrand($C147,$T148,$Y148,$X148,$W148,I$4,[1]!juhe($T148,6)),[1]!juhe($T148,6),$C147,0)</f>
        <v>9.1503020555725652</v>
      </c>
      <c r="J150" s="135">
        <f ca="1">[1]!ripe([1]!Olekuvorrand($C147,$T148,$Y148,$X148,$W148,J$4,[1]!juhe($T148,6)),[1]!juhe($T148,6),$C147,0)</f>
        <v>9.1668754246691133</v>
      </c>
      <c r="K150" s="135">
        <f ca="1">[1]!ripe([1]!Olekuvorrand($C147,$T148,$Y148,$X148,$W148,K$4,[1]!juhe($T148,6)),[1]!juhe($T148,6),$C147,0)</f>
        <v>9.1834372509311795</v>
      </c>
      <c r="L150" s="135">
        <f ca="1">[1]!ripe([1]!Olekuvorrand($C147,$T148,$Y148,$X148,$W148,L$4,[1]!juhe($T148,6)),[1]!juhe($T148,6),$C147,0)</f>
        <v>9.1999950771842016</v>
      </c>
      <c r="M150" s="135">
        <f ca="1">[1]!ripe([1]!Olekuvorrand($C147,$T148,$Y148,$X148,$W148,M$4,[1]!juhe($T148,6)),[1]!juhe($T148,6),$C147,0)</f>
        <v>9.2165485358334287</v>
      </c>
      <c r="N150" s="135">
        <f ca="1">[1]!ripe([1]!Olekuvorrand($C147,$T148,$Y148,$X148,$W148,N$4,[1]!juhe($T148,6)),[1]!juhe($T148,6),$C147,0)</f>
        <v>9.2330892051258946</v>
      </c>
      <c r="O150" s="236"/>
      <c r="P150" s="162"/>
      <c r="Q150" s="168"/>
      <c r="R150" s="155"/>
      <c r="S150" s="155"/>
      <c r="T150" s="155"/>
      <c r="U150" s="155"/>
      <c r="V150" s="155"/>
      <c r="W150" s="155"/>
      <c r="X150" s="155"/>
      <c r="Y150" s="155"/>
      <c r="Z150" s="155"/>
      <c r="AA150" s="154"/>
      <c r="AC150" s="136"/>
    </row>
    <row r="151" spans="1:29" x14ac:dyDescent="0.2">
      <c r="A151" s="114"/>
      <c r="B151" s="116" t="str">
        <f>Visangud!C93</f>
        <v>136Y-137Y</v>
      </c>
      <c r="C151" s="145">
        <f>Visangud!N93</f>
        <v>401.94242982916825</v>
      </c>
      <c r="D151" s="10" t="s">
        <v>31</v>
      </c>
      <c r="E151" s="12">
        <f ca="1">[1]!ripe(E$147,[1]!juhe($T$7,6),$C151,0)</f>
        <v>9.0839566357130526</v>
      </c>
      <c r="F151" s="12">
        <f ca="1">[1]!ripe(F$147,[1]!juhe($T$7,6),$C151,0)</f>
        <v>9.100556273600148</v>
      </c>
      <c r="G151" s="12">
        <f ca="1">[1]!ripe(G$147,[1]!juhe($T$7,6),$C151,0)</f>
        <v>9.1171460323610063</v>
      </c>
      <c r="H151" s="12">
        <f ca="1">[1]!ripe(H$147,[1]!juhe($T$7,6),$C151,0)</f>
        <v>9.1337254714639915</v>
      </c>
      <c r="I151" s="12">
        <f ca="1">[1]!ripe(I$147,[1]!juhe($T$7,6),$C151,0)</f>
        <v>9.1503020555725652</v>
      </c>
      <c r="J151" s="12">
        <f ca="1">[1]!ripe(J$147,[1]!juhe($T$7,6),$C151,0)</f>
        <v>9.1668754246691133</v>
      </c>
      <c r="K151" s="12">
        <f ca="1">[1]!ripe(K$147,[1]!juhe($T$7,6),$C151,0)</f>
        <v>9.1834372509311795</v>
      </c>
      <c r="L151" s="12">
        <f ca="1">[1]!ripe(L$147,[1]!juhe($T$7,6),$C151,0)</f>
        <v>9.1999950771842016</v>
      </c>
      <c r="M151" s="12">
        <f ca="1">[1]!ripe(M$147,[1]!juhe($T$7,6),$C151,0)</f>
        <v>9.2165485358334287</v>
      </c>
      <c r="N151" s="12">
        <f ca="1">[1]!ripe(N$147,[1]!juhe($T$7,6),$C151,0)</f>
        <v>9.2330892051258946</v>
      </c>
      <c r="O151" s="145"/>
      <c r="R151" s="155"/>
      <c r="S151" s="155"/>
      <c r="T151" s="155"/>
      <c r="U151" s="155"/>
      <c r="V151" s="155"/>
      <c r="W151" s="155"/>
      <c r="X151" s="155"/>
      <c r="Y151" s="155"/>
      <c r="Z151" s="155"/>
      <c r="AC151" s="11"/>
    </row>
    <row r="152" spans="1:29" x14ac:dyDescent="0.2">
      <c r="A152" s="118"/>
      <c r="B152" s="130"/>
      <c r="C152" s="145">
        <f>Visangud!N94</f>
        <v>0</v>
      </c>
      <c r="D152" s="10" t="s">
        <v>31</v>
      </c>
      <c r="E152" s="12" t="e">
        <f ca="1">[1]!ripe(E$147,[1]!juhe($T$7,6),$C152,0)</f>
        <v>#VALUE!</v>
      </c>
      <c r="F152" s="12" t="e">
        <f ca="1">[1]!ripe(F$147,[1]!juhe($T$7,6),$C152,0)</f>
        <v>#VALUE!</v>
      </c>
      <c r="G152" s="12" t="e">
        <f ca="1">[1]!ripe(G$147,[1]!juhe($T$7,6),$C152,0)</f>
        <v>#VALUE!</v>
      </c>
      <c r="H152" s="12" t="e">
        <f ca="1">[1]!ripe(H$147,[1]!juhe($T$7,6),$C152,0)</f>
        <v>#VALUE!</v>
      </c>
      <c r="I152" s="12" t="e">
        <f ca="1">[1]!ripe(I$147,[1]!juhe($T$7,6),$C152,0)</f>
        <v>#VALUE!</v>
      </c>
      <c r="J152" s="12" t="e">
        <f ca="1">[1]!ripe(J$147,[1]!juhe($T$7,6),$C152,0)</f>
        <v>#VALUE!</v>
      </c>
      <c r="K152" s="12" t="e">
        <f ca="1">[1]!ripe(K$147,[1]!juhe($T$7,6),$C152,0)</f>
        <v>#VALUE!</v>
      </c>
      <c r="L152" s="12" t="e">
        <f ca="1">[1]!ripe(L$147,[1]!juhe($T$7,6),$C152,0)</f>
        <v>#VALUE!</v>
      </c>
      <c r="M152" s="12" t="e">
        <f ca="1">[1]!ripe(M$147,[1]!juhe($T$7,6),$C152,0)</f>
        <v>#VALUE!</v>
      </c>
      <c r="N152" s="12" t="e">
        <f ca="1">[1]!ripe(N$147,[1]!juhe($T$7,6),$C152,0)</f>
        <v>#VALUE!</v>
      </c>
      <c r="O152" s="146"/>
      <c r="R152" s="155"/>
      <c r="S152" s="155"/>
      <c r="T152" s="155"/>
      <c r="U152" s="155"/>
      <c r="V152" s="155"/>
      <c r="W152" s="155"/>
      <c r="X152" s="155"/>
      <c r="Y152" s="155"/>
      <c r="Z152" s="155"/>
    </row>
    <row r="153" spans="1:29" s="128" customFormat="1" hidden="1" x14ac:dyDescent="0.2">
      <c r="A153" s="220">
        <v>1</v>
      </c>
      <c r="B153" s="221" t="str">
        <f ca="1">R154</f>
        <v>137Y- 138Y</v>
      </c>
      <c r="C153" s="236">
        <f ca="1">S154</f>
        <v>337.62428936907753</v>
      </c>
      <c r="D153" s="133" t="s">
        <v>137</v>
      </c>
      <c r="E153" s="134">
        <f ca="1">[1]!Olekuvorrand($C153,$T154,$Y154,$X154,$W154,E$4,[1]!juhe($T154,6),TRUE)</f>
        <v>146.09223604202271</v>
      </c>
      <c r="F153" s="134">
        <f ca="1">[1]!Olekuvorrand($C153,$T154,$Y154,$X154,$W154,F$4,[1]!juhe($T154,6),TRUE)</f>
        <v>145.73663473129272</v>
      </c>
      <c r="G153" s="134">
        <f ca="1">[1]!Olekuvorrand($C153,$T154,$Y154,$X154,$W154,G$4,[1]!juhe($T154,6),TRUE)</f>
        <v>145.3825831413269</v>
      </c>
      <c r="H153" s="134">
        <f ca="1">[1]!Olekuvorrand($C153,$T154,$Y154,$X154,$W154,H$4,[1]!juhe($T154,6),TRUE)</f>
        <v>145.03020048141479</v>
      </c>
      <c r="I153" s="134">
        <f ca="1">[1]!Olekuvorrand($C153,$T154,$Y154,$X154,$W154,I$4,[1]!juhe($T154,6),TRUE)</f>
        <v>144.6794867515564</v>
      </c>
      <c r="J153" s="134">
        <f ca="1">[1]!Olekuvorrand($C153,$T154,$Y154,$X154,$W154,J$4,[1]!juhe($T154,6),TRUE)</f>
        <v>144.33032274246216</v>
      </c>
      <c r="K153" s="134">
        <f ca="1">[1]!Olekuvorrand($C153,$T154,$Y154,$X154,$W154,K$4,[1]!juhe($T154,6),TRUE)</f>
        <v>143.98282766342163</v>
      </c>
      <c r="L153" s="134">
        <f ca="1">[1]!Olekuvorrand($C153,$T154,$Y154,$X154,$W154,L$4,[1]!juhe($T154,6),TRUE)</f>
        <v>143.63688230514526</v>
      </c>
      <c r="M153" s="134">
        <f ca="1">[1]!Olekuvorrand($C153,$T154,$Y154,$X154,$W154,M$4,[1]!juhe($T154,6),TRUE)</f>
        <v>143.29248666763306</v>
      </c>
      <c r="N153" s="134">
        <f ca="1">[1]!Olekuvorrand($C153,$T154,$Y154,$X154,$W154,N$4,[1]!juhe($T154,6),TRUE)</f>
        <v>142.94964075088501</v>
      </c>
      <c r="O153" s="236">
        <f ca="1">U154</f>
        <v>144.33032274246216</v>
      </c>
      <c r="P153" s="162"/>
      <c r="Q153" s="168"/>
      <c r="R153" s="155"/>
      <c r="S153" s="155"/>
      <c r="T153" s="155"/>
      <c r="U153" s="155"/>
      <c r="V153" s="155"/>
      <c r="W153" s="155"/>
      <c r="X153" s="155"/>
      <c r="Y153" s="155"/>
      <c r="Z153" s="155"/>
      <c r="AA153" s="154"/>
    </row>
    <row r="154" spans="1:29" s="128" customFormat="1" x14ac:dyDescent="0.2">
      <c r="A154" s="220"/>
      <c r="B154" s="221"/>
      <c r="C154" s="236"/>
      <c r="D154" s="133" t="s">
        <v>32</v>
      </c>
      <c r="E154" s="134">
        <f ca="1">E153*[1]!juhe($T154,2)/10</f>
        <v>1363.0405622720718</v>
      </c>
      <c r="F154" s="134">
        <f ca="1">F153*[1]!juhe($T154,2)/10</f>
        <v>1359.7228020429611</v>
      </c>
      <c r="G154" s="134">
        <f ca="1">G153*[1]!juhe($T154,2)/10</f>
        <v>1356.41950070858</v>
      </c>
      <c r="H154" s="134">
        <f ca="1">H153*[1]!juhe($T154,2)/10</f>
        <v>1353.1317704916</v>
      </c>
      <c r="I154" s="134">
        <f ca="1">I153*[1]!juhe($T154,2)/10</f>
        <v>1349.8596113920212</v>
      </c>
      <c r="J154" s="134">
        <f ca="1">J153*[1]!juhe($T154,2)/10</f>
        <v>1346.6019111871719</v>
      </c>
      <c r="K154" s="134">
        <f ca="1">K153*[1]!juhe($T154,2)/10</f>
        <v>1343.3597820997238</v>
      </c>
      <c r="L154" s="134">
        <f ca="1">L153*[1]!juhe($T154,2)/10</f>
        <v>1340.1321119070053</v>
      </c>
      <c r="M154" s="134">
        <f ca="1">M153*[1]!juhe($T154,2)/10</f>
        <v>1336.9189006090164</v>
      </c>
      <c r="N154" s="134">
        <f ca="1">N153*[1]!juhe($T154,2)/10</f>
        <v>1333.7201482057571</v>
      </c>
      <c r="O154" s="236"/>
      <c r="P154" s="162"/>
      <c r="Q154" s="168" t="s">
        <v>272</v>
      </c>
      <c r="R154" s="155" t="str">
        <f t="shared" ref="R154:Y154" ca="1" si="15">INDIRECT("'"&amp;$S$1&amp;"'!"&amp;$Q154&amp;R$4)</f>
        <v>137Y- 138Y</v>
      </c>
      <c r="S154" s="155">
        <f t="shared" ca="1" si="15"/>
        <v>337.62428936907753</v>
      </c>
      <c r="T154" s="155" t="str">
        <f t="shared" ca="1" si="15"/>
        <v>OPGW-2S 2/48B1 (0/93-55.3)</v>
      </c>
      <c r="U154" s="155">
        <f t="shared" ca="1" si="15"/>
        <v>144.33032274246216</v>
      </c>
      <c r="V154" s="155">
        <f t="shared" ca="1" si="15"/>
        <v>6</v>
      </c>
      <c r="W154" s="155">
        <f t="shared" ca="1" si="15"/>
        <v>0.22522785341853327</v>
      </c>
      <c r="X154" s="155">
        <f t="shared" ca="1" si="15"/>
        <v>-5</v>
      </c>
      <c r="Y154" s="155">
        <f t="shared" ca="1" si="15"/>
        <v>330.12300729751587</v>
      </c>
      <c r="Z154" s="155">
        <v>1</v>
      </c>
      <c r="AA154" s="154"/>
    </row>
    <row r="155" spans="1:29" s="128" customFormat="1" x14ac:dyDescent="0.2">
      <c r="A155" s="220"/>
      <c r="B155" s="221"/>
      <c r="C155" s="236"/>
      <c r="D155" s="133" t="s">
        <v>31</v>
      </c>
      <c r="E155" s="135">
        <f ca="1">[1]!ripe([1]!Olekuvorrand($C153,$T154,$Y154,$X154,$W154,E$4,[1]!juhe($T154,6),TRUE),[1]!juhe($T154,6),$C153,0)</f>
        <v>6.0957936927934337</v>
      </c>
      <c r="F155" s="135">
        <f ca="1">[1]!ripe([1]!Olekuvorrand($C153,$T154,$Y154,$X154,$W154,F$4,[1]!juhe($T154,6),TRUE),[1]!juhe($T154,6),$C153,0)</f>
        <v>6.1106675934505583</v>
      </c>
      <c r="G155" s="135">
        <f ca="1">[1]!ripe([1]!Olekuvorrand($C153,$T154,$Y154,$X154,$W154,G$4,[1]!juhe($T154,6),TRUE),[1]!juhe($T154,6),$C153,0)</f>
        <v>6.1255489604648625</v>
      </c>
      <c r="H155" s="135">
        <f ca="1">[1]!ripe([1]!Olekuvorrand($C153,$T154,$Y154,$X154,$W154,H$4,[1]!juhe($T154,6),TRUE),[1]!juhe($T154,6),$C153,0)</f>
        <v>6.1404323242673353</v>
      </c>
      <c r="I155" s="135">
        <f ca="1">[1]!ripe([1]!Olekuvorrand($C153,$T154,$Y154,$X154,$W154,I$4,[1]!juhe($T154,6),TRUE),[1]!juhe($T154,6),$C153,0)</f>
        <v>6.1553171843932564</v>
      </c>
      <c r="J155" s="135">
        <f ca="1">[1]!ripe([1]!Olekuvorrand($C153,$T154,$Y154,$X154,$W154,J$4,[1]!juhe($T154,6),TRUE),[1]!juhe($T154,6),$C153,0)</f>
        <v>6.1702081316627666</v>
      </c>
      <c r="K155" s="135">
        <f ca="1">[1]!ripe([1]!Olekuvorrand($C153,$T154,$Y154,$X154,$W154,K$4,[1]!juhe($T154,6),TRUE),[1]!juhe($T154,6),$C153,0)</f>
        <v>6.1850996086340402</v>
      </c>
      <c r="L155" s="135">
        <f ca="1">[1]!ripe([1]!Olekuvorrand($C153,$T154,$Y154,$X154,$W154,L$4,[1]!juhe($T154,6),TRUE),[1]!juhe($T154,6),$C153,0)</f>
        <v>6.199996245665873</v>
      </c>
      <c r="M155" s="135">
        <f ca="1">[1]!ripe([1]!Olekuvorrand($C153,$T154,$Y154,$X154,$W154,M$4,[1]!juhe($T154,6),TRUE),[1]!juhe($T154,6),$C153,0)</f>
        <v>6.2148975968061606</v>
      </c>
      <c r="N155" s="135">
        <f ca="1">[1]!ripe([1]!Olekuvorrand($C153,$T154,$Y154,$X154,$W154,N$4,[1]!juhe($T154,6),TRUE),[1]!juhe($T154,6),$C153,0)</f>
        <v>6.2298032114889246</v>
      </c>
      <c r="O155" s="236"/>
      <c r="P155" s="162"/>
      <c r="Q155" s="168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4"/>
    </row>
    <row r="156" spans="1:29" s="128" customFormat="1" x14ac:dyDescent="0.2">
      <c r="A156" s="220"/>
      <c r="B156" s="221"/>
      <c r="C156" s="236"/>
      <c r="D156" s="133" t="s">
        <v>247</v>
      </c>
      <c r="E156" s="135">
        <f ca="1">[1]!ripe([1]!Olekuvorrand($C153,$T154,$Y154,$X154,$W154,E$4,[1]!juhe($T154,6)),[1]!juhe($T154,6),$C153,0)</f>
        <v>6.0957936927934337</v>
      </c>
      <c r="F156" s="135">
        <f ca="1">[1]!ripe([1]!Olekuvorrand($C153,$T154,$Y154,$X154,$W154,F$4,[1]!juhe($T154,6)),[1]!juhe($T154,6),$C153,0)</f>
        <v>6.1106675934505583</v>
      </c>
      <c r="G156" s="135">
        <f ca="1">[1]!ripe([1]!Olekuvorrand($C153,$T154,$Y154,$X154,$W154,G$4,[1]!juhe($T154,6)),[1]!juhe($T154,6),$C153,0)</f>
        <v>6.1255489604648625</v>
      </c>
      <c r="H156" s="135">
        <f ca="1">[1]!ripe([1]!Olekuvorrand($C153,$T154,$Y154,$X154,$W154,H$4,[1]!juhe($T154,6)),[1]!juhe($T154,6),$C153,0)</f>
        <v>6.1404323242673353</v>
      </c>
      <c r="I156" s="135">
        <f ca="1">[1]!ripe([1]!Olekuvorrand($C153,$T154,$Y154,$X154,$W154,I$4,[1]!juhe($T154,6)),[1]!juhe($T154,6),$C153,0)</f>
        <v>6.1553171843932564</v>
      </c>
      <c r="J156" s="135">
        <f ca="1">[1]!ripe([1]!Olekuvorrand($C153,$T154,$Y154,$X154,$W154,J$4,[1]!juhe($T154,6)),[1]!juhe($T154,6),$C153,0)</f>
        <v>6.1702081316627666</v>
      </c>
      <c r="K156" s="135">
        <f ca="1">[1]!ripe([1]!Olekuvorrand($C153,$T154,$Y154,$X154,$W154,K$4,[1]!juhe($T154,6)),[1]!juhe($T154,6),$C153,0)</f>
        <v>6.1850996086340402</v>
      </c>
      <c r="L156" s="135">
        <f ca="1">[1]!ripe([1]!Olekuvorrand($C153,$T154,$Y154,$X154,$W154,L$4,[1]!juhe($T154,6)),[1]!juhe($T154,6),$C153,0)</f>
        <v>6.199996245665873</v>
      </c>
      <c r="M156" s="135">
        <f ca="1">[1]!ripe([1]!Olekuvorrand($C153,$T154,$Y154,$X154,$W154,M$4,[1]!juhe($T154,6)),[1]!juhe($T154,6),$C153,0)</f>
        <v>6.2148975968061606</v>
      </c>
      <c r="N156" s="135">
        <f ca="1">[1]!ripe([1]!Olekuvorrand($C153,$T154,$Y154,$X154,$W154,N$4,[1]!juhe($T154,6)),[1]!juhe($T154,6),$C153,0)</f>
        <v>6.2298032114889246</v>
      </c>
      <c r="O156" s="236"/>
      <c r="P156" s="162"/>
      <c r="Q156" s="168"/>
      <c r="R156" s="155"/>
      <c r="S156" s="155"/>
      <c r="T156" s="155"/>
      <c r="U156" s="155"/>
      <c r="V156" s="155"/>
      <c r="W156" s="155"/>
      <c r="X156" s="155"/>
      <c r="Y156" s="155"/>
      <c r="Z156" s="155"/>
      <c r="AA156" s="154"/>
      <c r="AC156" s="136"/>
    </row>
    <row r="157" spans="1:29" x14ac:dyDescent="0.2">
      <c r="A157" s="114"/>
      <c r="B157" s="115"/>
      <c r="C157" s="145">
        <f>Visangud!O94</f>
        <v>337.62428936907753</v>
      </c>
      <c r="D157" s="10" t="s">
        <v>31</v>
      </c>
      <c r="E157" s="12">
        <f ca="1">[1]!ripe(E$153,[1]!juhe($T$7,6),$C157,0)</f>
        <v>6.0957936927934337</v>
      </c>
      <c r="F157" s="12">
        <f ca="1">[1]!ripe(F$153,[1]!juhe($T$7,6),$C157,0)</f>
        <v>6.1106675934505583</v>
      </c>
      <c r="G157" s="12">
        <f ca="1">[1]!ripe(G$153,[1]!juhe($T$7,6),$C157,0)</f>
        <v>6.1255489604648625</v>
      </c>
      <c r="H157" s="12">
        <f ca="1">[1]!ripe(H$153,[1]!juhe($T$7,6),$C157,0)</f>
        <v>6.1404323242673353</v>
      </c>
      <c r="I157" s="12">
        <f ca="1">[1]!ripe(I$153,[1]!juhe($T$7,6),$C157,0)</f>
        <v>6.1553171843932564</v>
      </c>
      <c r="J157" s="12">
        <f ca="1">[1]!ripe(J$153,[1]!juhe($T$7,6),$C157,0)</f>
        <v>6.1702081316627666</v>
      </c>
      <c r="K157" s="12">
        <f ca="1">[1]!ripe(K$153,[1]!juhe($T$7,6),$C157,0)</f>
        <v>6.1850996086340402</v>
      </c>
      <c r="L157" s="12">
        <f ca="1">[1]!ripe(L$153,[1]!juhe($T$7,6),$C157,0)</f>
        <v>6.199996245665873</v>
      </c>
      <c r="M157" s="12">
        <f ca="1">[1]!ripe(M$153,[1]!juhe($T$7,6),$C157,0)</f>
        <v>6.2148975968061606</v>
      </c>
      <c r="N157" s="12">
        <f ca="1">[1]!ripe(N$153,[1]!juhe($T$7,6),$C157,0)</f>
        <v>6.2298032114889246</v>
      </c>
      <c r="O157" s="145"/>
      <c r="R157" s="155"/>
      <c r="S157" s="155"/>
      <c r="T157" s="155"/>
      <c r="U157" s="155"/>
      <c r="V157" s="155"/>
      <c r="W157" s="155"/>
      <c r="X157" s="155"/>
      <c r="Y157" s="155"/>
      <c r="Z157" s="155"/>
      <c r="AC157" s="11"/>
    </row>
    <row r="158" spans="1:29" x14ac:dyDescent="0.2">
      <c r="A158" s="118"/>
      <c r="B158" s="130"/>
      <c r="C158" s="145">
        <f>Visangud!O95</f>
        <v>0</v>
      </c>
      <c r="D158" s="10" t="s">
        <v>31</v>
      </c>
      <c r="E158" s="12" t="e">
        <f ca="1">[1]!ripe(E$153,[1]!juhe($T$7,6),$C158,0)</f>
        <v>#VALUE!</v>
      </c>
      <c r="F158" s="12" t="e">
        <f ca="1">[1]!ripe(F$153,[1]!juhe($T$7,6),$C158,0)</f>
        <v>#VALUE!</v>
      </c>
      <c r="G158" s="12" t="e">
        <f ca="1">[1]!ripe(G$153,[1]!juhe($T$7,6),$C158,0)</f>
        <v>#VALUE!</v>
      </c>
      <c r="H158" s="12" t="e">
        <f ca="1">[1]!ripe(H$153,[1]!juhe($T$7,6),$C158,0)</f>
        <v>#VALUE!</v>
      </c>
      <c r="I158" s="12" t="e">
        <f ca="1">[1]!ripe(I$153,[1]!juhe($T$7,6),$C158,0)</f>
        <v>#VALUE!</v>
      </c>
      <c r="J158" s="12" t="e">
        <f ca="1">[1]!ripe(J$153,[1]!juhe($T$7,6),$C158,0)</f>
        <v>#VALUE!</v>
      </c>
      <c r="K158" s="12" t="e">
        <f ca="1">[1]!ripe(K$153,[1]!juhe($T$7,6),$C158,0)</f>
        <v>#VALUE!</v>
      </c>
      <c r="L158" s="12" t="e">
        <f ca="1">[1]!ripe(L$153,[1]!juhe($T$7,6),$C158,0)</f>
        <v>#VALUE!</v>
      </c>
      <c r="M158" s="12" t="e">
        <f ca="1">[1]!ripe(M$153,[1]!juhe($T$7,6),$C158,0)</f>
        <v>#VALUE!</v>
      </c>
      <c r="N158" s="12" t="e">
        <f ca="1">[1]!ripe(N$153,[1]!juhe($T$7,6),$C158,0)</f>
        <v>#VALUE!</v>
      </c>
      <c r="O158" s="145"/>
      <c r="R158" s="155"/>
      <c r="S158" s="155"/>
      <c r="T158" s="155"/>
      <c r="U158" s="155"/>
      <c r="V158" s="155"/>
      <c r="W158" s="155"/>
      <c r="X158" s="155"/>
      <c r="Y158" s="155"/>
      <c r="Z158" s="155"/>
    </row>
    <row r="159" spans="1:29" s="128" customFormat="1" hidden="1" x14ac:dyDescent="0.2">
      <c r="A159" s="220">
        <v>1</v>
      </c>
      <c r="B159" s="221" t="str">
        <f ca="1">R160</f>
        <v>138Y- 144Y</v>
      </c>
      <c r="C159" s="236">
        <f ca="1">S160</f>
        <v>417.23386736288984</v>
      </c>
      <c r="D159" s="133" t="s">
        <v>137</v>
      </c>
      <c r="E159" s="134">
        <f ca="1">[1]!Olekuvorrand($C159,$T160,$Y160,$X160,$W160,E$4,[1]!juhe($T160,6),TRUE)</f>
        <v>137.62730360031128</v>
      </c>
      <c r="F159" s="134">
        <f ca="1">[1]!Olekuvorrand($C159,$T160,$Y160,$X160,$W160,F$4,[1]!juhe($T160,6),TRUE)</f>
        <v>137.39258050918579</v>
      </c>
      <c r="G159" s="134">
        <f ca="1">[1]!Olekuvorrand($C159,$T160,$Y160,$X160,$W160,G$4,[1]!juhe($T160,6),TRUE)</f>
        <v>137.15869188308716</v>
      </c>
      <c r="H159" s="134">
        <f ca="1">[1]!Olekuvorrand($C159,$T160,$Y160,$X160,$W160,H$4,[1]!juhe($T160,6),TRUE)</f>
        <v>136.92587614059448</v>
      </c>
      <c r="I159" s="134">
        <f ca="1">[1]!Olekuvorrand($C159,$T160,$Y160,$X160,$W160,I$4,[1]!juhe($T160,6),TRUE)</f>
        <v>136.69377565383911</v>
      </c>
      <c r="J159" s="134">
        <f ca="1">[1]!Olekuvorrand($C159,$T160,$Y160,$X160,$W160,J$4,[1]!juhe($T160,6),TRUE)</f>
        <v>136.4627480506897</v>
      </c>
      <c r="K159" s="134">
        <f ca="1">[1]!Olekuvorrand($C159,$T160,$Y160,$X160,$W160,K$4,[1]!juhe($T160,6),TRUE)</f>
        <v>136.23243570327759</v>
      </c>
      <c r="L159" s="134">
        <f ca="1">[1]!Olekuvorrand($C159,$T160,$Y160,$X160,$W160,L$4,[1]!juhe($T160,6),TRUE)</f>
        <v>136.00307703018188</v>
      </c>
      <c r="M159" s="134">
        <f ca="1">[1]!Olekuvorrand($C159,$T160,$Y160,$X160,$W160,M$4,[1]!juhe($T160,6),TRUE)</f>
        <v>135.77467203140259</v>
      </c>
      <c r="N159" s="134">
        <f ca="1">[1]!Olekuvorrand($C159,$T160,$Y160,$X160,$W160,N$4,[1]!juhe($T160,6),TRUE)</f>
        <v>135.5469822883606</v>
      </c>
      <c r="O159" s="236">
        <f ca="1">U160</f>
        <v>136.4627480506897</v>
      </c>
      <c r="P159" s="162"/>
      <c r="Q159" s="168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4"/>
    </row>
    <row r="160" spans="1:29" s="128" customFormat="1" x14ac:dyDescent="0.2">
      <c r="A160" s="220"/>
      <c r="B160" s="221"/>
      <c r="C160" s="236"/>
      <c r="D160" s="133" t="s">
        <v>32</v>
      </c>
      <c r="E160" s="134">
        <f ca="1">E159*[1]!juhe($T160,2)/10</f>
        <v>1284.0627425909042</v>
      </c>
      <c r="F160" s="134">
        <f ca="1">F159*[1]!juhe($T160,2)/10</f>
        <v>1281.8727761507034</v>
      </c>
      <c r="G160" s="134">
        <f ca="1">G159*[1]!juhe($T160,2)/10</f>
        <v>1279.6905952692032</v>
      </c>
      <c r="H160" s="134">
        <f ca="1">H159*[1]!juhe($T160,2)/10</f>
        <v>1277.5184243917465</v>
      </c>
      <c r="I160" s="134">
        <f ca="1">I159*[1]!juhe($T160,2)/10</f>
        <v>1275.3529268503189</v>
      </c>
      <c r="J160" s="134">
        <f ca="1">J159*[1]!juhe($T160,2)/10</f>
        <v>1273.1974393129349</v>
      </c>
      <c r="K160" s="134">
        <f ca="1">K159*[1]!juhe($T160,2)/10</f>
        <v>1271.0486251115799</v>
      </c>
      <c r="L160" s="134">
        <f ca="1">L159*[1]!juhe($T160,2)/10</f>
        <v>1268.908708691597</v>
      </c>
      <c r="M160" s="134">
        <f ca="1">M159*[1]!juhe($T160,2)/10</f>
        <v>1266.7776900529861</v>
      </c>
      <c r="N160" s="134">
        <f ca="1">N159*[1]!juhe($T160,2)/10</f>
        <v>1264.6533447504044</v>
      </c>
      <c r="O160" s="236"/>
      <c r="P160" s="162"/>
      <c r="Q160" s="168" t="s">
        <v>273</v>
      </c>
      <c r="R160" s="155" t="str">
        <f t="shared" ref="R160:Y160" ca="1" si="16">INDIRECT("'"&amp;$S$1&amp;"'!"&amp;$Q160&amp;R$4)</f>
        <v>138Y- 144Y</v>
      </c>
      <c r="S160" s="155">
        <f t="shared" ca="1" si="16"/>
        <v>417.23386736288984</v>
      </c>
      <c r="T160" s="155" t="str">
        <f t="shared" ca="1" si="16"/>
        <v>OPGW-2S 2/48B1 (0/93-55.3)</v>
      </c>
      <c r="U160" s="155">
        <f t="shared" ca="1" si="16"/>
        <v>136.4627480506897</v>
      </c>
      <c r="V160" s="155">
        <f t="shared" ca="1" si="16"/>
        <v>5</v>
      </c>
      <c r="W160" s="155">
        <f t="shared" ca="1" si="16"/>
        <v>0.22294253049640728</v>
      </c>
      <c r="X160" s="155">
        <f t="shared" ca="1" si="16"/>
        <v>-5</v>
      </c>
      <c r="Y160" s="155">
        <f t="shared" ca="1" si="16"/>
        <v>345.9734320640564</v>
      </c>
      <c r="Z160" s="155">
        <v>1</v>
      </c>
      <c r="AA160" s="154"/>
    </row>
    <row r="161" spans="1:29" s="128" customFormat="1" x14ac:dyDescent="0.2">
      <c r="A161" s="220"/>
      <c r="B161" s="221"/>
      <c r="C161" s="236"/>
      <c r="D161" s="133" t="s">
        <v>31</v>
      </c>
      <c r="E161" s="135">
        <f ca="1">[1]!ripe([1]!Olekuvorrand($C159,$T160,$Y160,$X160,$W160,E$4,[1]!juhe($T160,6),TRUE),[1]!juhe($T160,6),$C159,0)</f>
        <v>9.8819928622774107</v>
      </c>
      <c r="F161" s="135">
        <f ca="1">[1]!ripe([1]!Olekuvorrand($C159,$T160,$Y160,$X160,$W160,F$4,[1]!juhe($T160,6),TRUE),[1]!juhe($T160,6),$C159,0)</f>
        <v>9.8988753744372193</v>
      </c>
      <c r="G161" s="135">
        <f ca="1">[1]!ripe([1]!Olekuvorrand($C159,$T160,$Y160,$X160,$W160,G$4,[1]!juhe($T160,6),TRUE),[1]!juhe($T160,6),$C159,0)</f>
        <v>9.9157553426657152</v>
      </c>
      <c r="H161" s="135">
        <f ca="1">[1]!ripe([1]!Olekuvorrand($C159,$T160,$Y160,$X160,$W160,H$4,[1]!juhe($T160,6),TRUE),[1]!juhe($T160,6),$C159,0)</f>
        <v>9.932615150377357</v>
      </c>
      <c r="I161" s="135">
        <f ca="1">[1]!ripe([1]!Olekuvorrand($C159,$T160,$Y160,$X160,$W160,I$4,[1]!juhe($T160,6),TRUE),[1]!juhe($T160,6),$C159,0)</f>
        <v>9.9494803280354418</v>
      </c>
      <c r="J161" s="135">
        <f ca="1">[1]!ripe([1]!Olekuvorrand($C159,$T160,$Y160,$X160,$W160,J$4,[1]!juhe($T160,6),TRUE),[1]!juhe($T160,6),$C159,0)</f>
        <v>9.9663245190370358</v>
      </c>
      <c r="K161" s="135">
        <f ca="1">[1]!ripe([1]!Olekuvorrand($C159,$T160,$Y160,$X160,$W160,K$4,[1]!juhe($T160,6),TRUE),[1]!juhe($T160,6),$C159,0)</f>
        <v>9.9831734257104046</v>
      </c>
      <c r="L161" s="135">
        <f ca="1">[1]!ripe([1]!Olekuvorrand($C159,$T160,$Y160,$X160,$W160,L$4,[1]!juhe($T160,6),TRUE),[1]!juhe($T160,6),$C159,0)</f>
        <v>10.000009275752953</v>
      </c>
      <c r="M161" s="135">
        <f ca="1">[1]!ripe([1]!Olekuvorrand($C159,$T160,$Y160,$X160,$W160,M$4,[1]!juhe($T160,6),TRUE),[1]!juhe($T160,6),$C159,0)</f>
        <v>10.016831648234126</v>
      </c>
      <c r="N161" s="135">
        <f ca="1">[1]!ripe([1]!Olekuvorrand($C159,$T160,$Y160,$X160,$W160,N$4,[1]!juhe($T160,6),TRUE),[1]!juhe($T160,6),$C159,0)</f>
        <v>10.03365776848835</v>
      </c>
      <c r="O161" s="236"/>
      <c r="P161" s="162"/>
      <c r="Q161" s="168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4"/>
    </row>
    <row r="162" spans="1:29" s="128" customFormat="1" x14ac:dyDescent="0.2">
      <c r="A162" s="220"/>
      <c r="B162" s="221"/>
      <c r="C162" s="236"/>
      <c r="D162" s="133" t="s">
        <v>247</v>
      </c>
      <c r="E162" s="135">
        <f ca="1">[1]!ripe([1]!Olekuvorrand($C159,$T160,$Y160,$X160,$W160,E$4,[1]!juhe($T160,6)),[1]!juhe($T160,6),$C159,0)</f>
        <v>9.8819928622774107</v>
      </c>
      <c r="F162" s="135">
        <f ca="1">[1]!ripe([1]!Olekuvorrand($C159,$T160,$Y160,$X160,$W160,F$4,[1]!juhe($T160,6)),[1]!juhe($T160,6),$C159,0)</f>
        <v>9.8988753744372193</v>
      </c>
      <c r="G162" s="135">
        <f ca="1">[1]!ripe([1]!Olekuvorrand($C159,$T160,$Y160,$X160,$W160,G$4,[1]!juhe($T160,6)),[1]!juhe($T160,6),$C159,0)</f>
        <v>9.9157553426657152</v>
      </c>
      <c r="H162" s="135">
        <f ca="1">[1]!ripe([1]!Olekuvorrand($C159,$T160,$Y160,$X160,$W160,H$4,[1]!juhe($T160,6)),[1]!juhe($T160,6),$C159,0)</f>
        <v>9.932615150377357</v>
      </c>
      <c r="I162" s="135">
        <f ca="1">[1]!ripe([1]!Olekuvorrand($C159,$T160,$Y160,$X160,$W160,I$4,[1]!juhe($T160,6)),[1]!juhe($T160,6),$C159,0)</f>
        <v>9.9494803280354418</v>
      </c>
      <c r="J162" s="135">
        <f ca="1">[1]!ripe([1]!Olekuvorrand($C159,$T160,$Y160,$X160,$W160,J$4,[1]!juhe($T160,6)),[1]!juhe($T160,6),$C159,0)</f>
        <v>9.9663245190370358</v>
      </c>
      <c r="K162" s="135">
        <f ca="1">[1]!ripe([1]!Olekuvorrand($C159,$T160,$Y160,$X160,$W160,K$4,[1]!juhe($T160,6)),[1]!juhe($T160,6),$C159,0)</f>
        <v>9.9831734257104046</v>
      </c>
      <c r="L162" s="135">
        <f ca="1">[1]!ripe([1]!Olekuvorrand($C159,$T160,$Y160,$X160,$W160,L$4,[1]!juhe($T160,6)),[1]!juhe($T160,6),$C159,0)</f>
        <v>10.000009275752953</v>
      </c>
      <c r="M162" s="135">
        <f ca="1">[1]!ripe([1]!Olekuvorrand($C159,$T160,$Y160,$X160,$W160,M$4,[1]!juhe($T160,6)),[1]!juhe($T160,6),$C159,0)</f>
        <v>10.016831648234126</v>
      </c>
      <c r="N162" s="135">
        <f ca="1">[1]!ripe([1]!Olekuvorrand($C159,$T160,$Y160,$X160,$W160,N$4,[1]!juhe($T160,6)),[1]!juhe($T160,6),$C159,0)</f>
        <v>10.03365776848835</v>
      </c>
      <c r="O162" s="236"/>
      <c r="P162" s="162"/>
      <c r="Q162" s="168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4"/>
      <c r="AC162" s="136"/>
    </row>
    <row r="163" spans="1:29" x14ac:dyDescent="0.2">
      <c r="A163" s="114"/>
      <c r="B163" s="116" t="str">
        <f>Visangud!C95</f>
        <v>138Y-139Y</v>
      </c>
      <c r="C163" s="145">
        <f>Visangud!P95</f>
        <v>430.16007396893474</v>
      </c>
      <c r="D163" s="10" t="s">
        <v>31</v>
      </c>
      <c r="E163" s="12">
        <f ca="1">[1]!ripe(E$159,[1]!juhe($T$7,6),$C163,0)</f>
        <v>10.503780204558741</v>
      </c>
      <c r="F163" s="12">
        <f ca="1">[1]!ripe(F$159,[1]!juhe($T$7,6),$C163,0)</f>
        <v>10.521724985484896</v>
      </c>
      <c r="G163" s="12">
        <f ca="1">[1]!ripe(G$159,[1]!juhe($T$7,6),$C163,0)</f>
        <v>10.539667062412406</v>
      </c>
      <c r="H163" s="12">
        <f ca="1">[1]!ripe(H$159,[1]!juhe($T$7,6),$C163,0)</f>
        <v>10.557587710298138</v>
      </c>
      <c r="I163" s="12">
        <f ca="1">[1]!ripe(I$159,[1]!juhe($T$7,6),$C163,0)</f>
        <v>10.575514066014057</v>
      </c>
      <c r="J163" s="12">
        <f ca="1">[1]!ripe(J$159,[1]!juhe($T$7,6),$C163,0)</f>
        <v>10.593418114566829</v>
      </c>
      <c r="K163" s="12">
        <f ca="1">[1]!ripe(K$159,[1]!juhe($T$7,6),$C163,0)</f>
        <v>10.611327175507336</v>
      </c>
      <c r="L163" s="12">
        <f ca="1">[1]!ripe(L$159,[1]!juhe($T$7,6),$C163,0)</f>
        <v>10.629222358277493</v>
      </c>
      <c r="M163" s="12">
        <f ca="1">[1]!ripe(M$159,[1]!juhe($T$7,6),$C163,0)</f>
        <v>10.647103215461266</v>
      </c>
      <c r="N163" s="12">
        <f ca="1">[1]!ripe(N$159,[1]!juhe($T$7,6),$C163,0)</f>
        <v>10.664988056232659</v>
      </c>
      <c r="O163" s="145"/>
      <c r="R163" s="155"/>
      <c r="S163" s="155"/>
      <c r="T163" s="155"/>
      <c r="U163" s="155"/>
      <c r="V163" s="155"/>
      <c r="W163" s="155"/>
      <c r="X163" s="155"/>
      <c r="Y163" s="155"/>
      <c r="Z163" s="155"/>
      <c r="AC163" s="11"/>
    </row>
    <row r="164" spans="1:29" x14ac:dyDescent="0.2">
      <c r="A164" s="118"/>
      <c r="B164" s="116" t="str">
        <f>Visangud!C96</f>
        <v>139Y-140Y</v>
      </c>
      <c r="C164" s="145">
        <f>Visangud!P96</f>
        <v>430.15976206988529</v>
      </c>
      <c r="D164" s="10" t="s">
        <v>31</v>
      </c>
      <c r="E164" s="12">
        <f ca="1">[1]!ripe(E$159,[1]!juhe($T$7,6),$C164,0)</f>
        <v>10.50376497247156</v>
      </c>
      <c r="F164" s="12">
        <f ca="1">[1]!ripe(F$159,[1]!juhe($T$7,6),$C164,0)</f>
        <v>10.521709727375042</v>
      </c>
      <c r="G164" s="12">
        <f ca="1">[1]!ripe(G$159,[1]!juhe($T$7,6),$C164,0)</f>
        <v>10.539651778283796</v>
      </c>
      <c r="H164" s="12">
        <f ca="1">[1]!ripe(H$159,[1]!juhe($T$7,6),$C164,0)</f>
        <v>10.557572400181849</v>
      </c>
      <c r="I164" s="12">
        <f ca="1">[1]!ripe(I$159,[1]!juhe($T$7,6),$C164,0)</f>
        <v>10.575498729901812</v>
      </c>
      <c r="J164" s="12">
        <f ca="1">[1]!ripe(J$159,[1]!juhe($T$7,6),$C164,0)</f>
        <v>10.593402752490976</v>
      </c>
      <c r="K164" s="12">
        <f ca="1">[1]!ripe(K$159,[1]!juhe($T$7,6),$C164,0)</f>
        <v>10.611311787460608</v>
      </c>
      <c r="L164" s="12">
        <f ca="1">[1]!ripe(L$159,[1]!juhe($T$7,6),$C164,0)</f>
        <v>10.629206944280012</v>
      </c>
      <c r="M164" s="12">
        <f ca="1">[1]!ripe(M$159,[1]!juhe($T$7,6),$C164,0)</f>
        <v>10.647087775533809</v>
      </c>
      <c r="N164" s="12">
        <f ca="1">[1]!ripe(N$159,[1]!juhe($T$7,6),$C164,0)</f>
        <v>10.664972590369448</v>
      </c>
      <c r="O164" s="145"/>
      <c r="R164" s="155"/>
      <c r="S164" s="155"/>
      <c r="T164" s="155"/>
      <c r="U164" s="155"/>
      <c r="V164" s="155"/>
      <c r="W164" s="155"/>
      <c r="X164" s="155"/>
      <c r="Y164" s="155"/>
      <c r="Z164" s="155"/>
    </row>
    <row r="165" spans="1:29" x14ac:dyDescent="0.2">
      <c r="A165" s="118"/>
      <c r="B165" s="116" t="str">
        <f>Visangud!C97</f>
        <v>140Y-141Y</v>
      </c>
      <c r="C165" s="145">
        <f>Visangud!P97</f>
        <v>430.12871642918481</v>
      </c>
      <c r="D165" s="10" t="s">
        <v>31</v>
      </c>
      <c r="E165" s="12">
        <f ca="1">[1]!ripe(E$159,[1]!juhe($T$7,6),$C165,0)</f>
        <v>10.502248864390195</v>
      </c>
      <c r="F165" s="12">
        <f ca="1">[1]!ripe(F$159,[1]!juhe($T$7,6),$C165,0)</f>
        <v>10.520191029156901</v>
      </c>
      <c r="G165" s="12">
        <f ca="1">[1]!ripe(G$159,[1]!juhe($T$7,6),$C165,0)</f>
        <v>10.538130490319174</v>
      </c>
      <c r="H165" s="12">
        <f ca="1">[1]!ripe(H$159,[1]!juhe($T$7,6),$C165,0)</f>
        <v>10.556048525563799</v>
      </c>
      <c r="I165" s="12">
        <f ca="1">[1]!ripe(I$159,[1]!juhe($T$7,6),$C165,0)</f>
        <v>10.573972267806468</v>
      </c>
      <c r="J165" s="12">
        <f ca="1">[1]!ripe(J$159,[1]!juhe($T$7,6),$C165,0)</f>
        <v>10.59187370613814</v>
      </c>
      <c r="K165" s="12">
        <f ca="1">[1]!ripe(K$159,[1]!juhe($T$7,6),$C165,0)</f>
        <v>10.609780156126792</v>
      </c>
      <c r="L165" s="12">
        <f ca="1">[1]!ripe(L$159,[1]!juhe($T$7,6),$C165,0)</f>
        <v>10.627672729968387</v>
      </c>
      <c r="M165" s="12">
        <f ca="1">[1]!ripe(M$159,[1]!juhe($T$7,6),$C165,0)</f>
        <v>10.645550980312116</v>
      </c>
      <c r="N165" s="12">
        <f ca="1">[1]!ripe(N$159,[1]!juhe($T$7,6),$C165,0)</f>
        <v>10.663433213662698</v>
      </c>
      <c r="O165" s="145"/>
      <c r="R165" s="155"/>
      <c r="S165" s="155"/>
      <c r="T165" s="155"/>
      <c r="U165" s="155"/>
      <c r="V165" s="155"/>
      <c r="W165" s="155"/>
      <c r="X165" s="155"/>
      <c r="Y165" s="155"/>
      <c r="Z165" s="155"/>
    </row>
    <row r="166" spans="1:29" x14ac:dyDescent="0.2">
      <c r="A166" s="118"/>
      <c r="B166" s="116" t="str">
        <f>Visangud!C98</f>
        <v>141Y-142Y</v>
      </c>
      <c r="C166" s="145">
        <f>Visangud!P98</f>
        <v>402.99135586264634</v>
      </c>
      <c r="D166" s="10" t="s">
        <v>31</v>
      </c>
      <c r="E166" s="12">
        <f ca="1">[1]!ripe(E$159,[1]!juhe($T$7,6),$C166,0)</f>
        <v>9.2188530098361259</v>
      </c>
      <c r="F166" s="12">
        <f ca="1">[1]!ripe(F$159,[1]!juhe($T$7,6),$C166,0)</f>
        <v>9.2346026061176776</v>
      </c>
      <c r="G166" s="12">
        <f ca="1">[1]!ripe(G$159,[1]!juhe($T$7,6),$C166,0)</f>
        <v>9.2503498291806743</v>
      </c>
      <c r="H166" s="12">
        <f ca="1">[1]!ripe(H$159,[1]!juhe($T$7,6),$C166,0)</f>
        <v>9.2660782446160912</v>
      </c>
      <c r="I166" s="12">
        <f ca="1">[1]!ripe(I$159,[1]!juhe($T$7,6),$C166,0)</f>
        <v>9.2818116696429556</v>
      </c>
      <c r="J166" s="12">
        <f ca="1">[1]!ripe(J$159,[1]!juhe($T$7,6),$C166,0)</f>
        <v>9.2975255163414356</v>
      </c>
      <c r="K166" s="12">
        <f ca="1">[1]!ripe(K$159,[1]!juhe($T$7,6),$C166,0)</f>
        <v>9.313243762262374</v>
      </c>
      <c r="L166" s="12">
        <f ca="1">[1]!ripe(L$159,[1]!juhe($T$7,6),$C166,0)</f>
        <v>9.3289498277292271</v>
      </c>
      <c r="M166" s="12">
        <f ca="1">[1]!ripe(M$159,[1]!juhe($T$7,6),$C166,0)</f>
        <v>9.3446433200583545</v>
      </c>
      <c r="N166" s="12">
        <f ca="1">[1]!ripe(N$159,[1]!juhe($T$7,6),$C166,0)</f>
        <v>9.3603403086629164</v>
      </c>
      <c r="O166" s="145"/>
      <c r="R166" s="155"/>
      <c r="S166" s="155"/>
      <c r="T166" s="155"/>
      <c r="U166" s="155"/>
      <c r="V166" s="155"/>
      <c r="W166" s="155"/>
      <c r="X166" s="155"/>
      <c r="Y166" s="155"/>
      <c r="Z166" s="155"/>
    </row>
    <row r="167" spans="1:29" x14ac:dyDescent="0.2">
      <c r="A167" s="118"/>
      <c r="B167" s="116" t="str">
        <f>Visangud!C99</f>
        <v>142Y-143Y</v>
      </c>
      <c r="C167" s="145">
        <f>Visangud!P99</f>
        <v>402.9913384081907</v>
      </c>
      <c r="D167" s="10" t="s">
        <v>31</v>
      </c>
      <c r="E167" s="12">
        <f ca="1">[1]!ripe(E$159,[1]!juhe($T$7,6),$C167,0)</f>
        <v>9.2188522112579179</v>
      </c>
      <c r="F167" s="12">
        <f ca="1">[1]!ripe(F$159,[1]!juhe($T$7,6),$C167,0)</f>
        <v>9.2346018061751689</v>
      </c>
      <c r="G167" s="12">
        <f ca="1">[1]!ripe(G$159,[1]!juhe($T$7,6),$C167,0)</f>
        <v>9.250349027874071</v>
      </c>
      <c r="H167" s="12">
        <f ca="1">[1]!ripe(H$159,[1]!juhe($T$7,6),$C167,0)</f>
        <v>9.2660774419470222</v>
      </c>
      <c r="I167" s="12">
        <f ca="1">[1]!ripe(I$159,[1]!juhe($T$7,6),$C167,0)</f>
        <v>9.2818108656109874</v>
      </c>
      <c r="J167" s="12">
        <f ca="1">[1]!ripe(J$159,[1]!juhe($T$7,6),$C167,0)</f>
        <v>9.297524710948263</v>
      </c>
      <c r="K167" s="12">
        <f ca="1">[1]!ripe(K$159,[1]!juhe($T$7,6),$C167,0)</f>
        <v>9.3132429555076168</v>
      </c>
      <c r="L167" s="12">
        <f ca="1">[1]!ripe(L$159,[1]!juhe($T$7,6),$C167,0)</f>
        <v>9.3289490196139404</v>
      </c>
      <c r="M167" s="12">
        <f ca="1">[1]!ripe(M$159,[1]!juhe($T$7,6),$C167,0)</f>
        <v>9.3446425105836273</v>
      </c>
      <c r="N167" s="12">
        <f ca="1">[1]!ripe(N$159,[1]!juhe($T$7,6),$C167,0)</f>
        <v>9.3603394978284449</v>
      </c>
      <c r="O167" s="145"/>
      <c r="R167" s="155"/>
      <c r="S167" s="155"/>
      <c r="T167" s="155"/>
      <c r="U167" s="155"/>
      <c r="V167" s="155"/>
      <c r="W167" s="155"/>
      <c r="X167" s="155"/>
      <c r="Y167" s="155"/>
      <c r="Z167" s="155"/>
    </row>
    <row r="168" spans="1:29" x14ac:dyDescent="0.2">
      <c r="A168" s="118"/>
      <c r="B168" s="116" t="str">
        <f>Visangud!C100</f>
        <v>143Y-144Y</v>
      </c>
      <c r="C168" s="145">
        <f>Visangud!P100</f>
        <v>402.99134713406147</v>
      </c>
      <c r="D168" s="10" t="s">
        <v>31</v>
      </c>
      <c r="E168" s="12">
        <f ca="1">[1]!ripe(E$159,[1]!juhe($T$7,6),$C168,0)</f>
        <v>9.2188526104849302</v>
      </c>
      <c r="F168" s="12">
        <f ca="1">[1]!ripe(F$159,[1]!juhe($T$7,6),$C168,0)</f>
        <v>9.2346022060842241</v>
      </c>
      <c r="G168" s="12">
        <f ca="1">[1]!ripe(G$159,[1]!juhe($T$7,6),$C168,0)</f>
        <v>9.2503494284650678</v>
      </c>
      <c r="H168" s="12">
        <f ca="1">[1]!ripe(H$159,[1]!juhe($T$7,6),$C168,0)</f>
        <v>9.2660778432191453</v>
      </c>
      <c r="I168" s="12">
        <f ca="1">[1]!ripe(I$159,[1]!juhe($T$7,6),$C168,0)</f>
        <v>9.2818112675644553</v>
      </c>
      <c r="J168" s="12">
        <f ca="1">[1]!ripe(J$159,[1]!juhe($T$7,6),$C168,0)</f>
        <v>9.2975251135822266</v>
      </c>
      <c r="K168" s="12">
        <f ca="1">[1]!ripe(K$159,[1]!juhe($T$7,6),$C168,0)</f>
        <v>9.3132433588222678</v>
      </c>
      <c r="L168" s="12">
        <f ca="1">[1]!ripe(L$159,[1]!juhe($T$7,6),$C168,0)</f>
        <v>9.3289494236087496</v>
      </c>
      <c r="M168" s="12">
        <f ca="1">[1]!ripe(M$159,[1]!juhe($T$7,6),$C168,0)</f>
        <v>9.344642915258051</v>
      </c>
      <c r="N168" s="12">
        <f ca="1">[1]!ripe(N$159,[1]!juhe($T$7,6),$C168,0)</f>
        <v>9.360339903182636</v>
      </c>
      <c r="O168" s="145"/>
      <c r="R168" s="155"/>
      <c r="S168" s="155"/>
      <c r="T168" s="155"/>
      <c r="U168" s="155"/>
      <c r="V168" s="155"/>
      <c r="W168" s="155"/>
      <c r="X168" s="155"/>
      <c r="Y168" s="155"/>
      <c r="Z168" s="155"/>
    </row>
    <row r="169" spans="1:29" x14ac:dyDescent="0.2">
      <c r="A169" s="118"/>
      <c r="B169" s="130"/>
      <c r="C169" s="145">
        <f>Visangud!P101</f>
        <v>0</v>
      </c>
      <c r="D169" s="10" t="s">
        <v>31</v>
      </c>
      <c r="E169" s="12" t="e">
        <f ca="1">[1]!ripe(E$159,[1]!juhe($T$7,6),$C169,0)</f>
        <v>#VALUE!</v>
      </c>
      <c r="F169" s="12" t="e">
        <f ca="1">[1]!ripe(F$159,[1]!juhe($T$7,6),$C169,0)</f>
        <v>#VALUE!</v>
      </c>
      <c r="G169" s="12" t="e">
        <f ca="1">[1]!ripe(G$159,[1]!juhe($T$7,6),$C169,0)</f>
        <v>#VALUE!</v>
      </c>
      <c r="H169" s="12" t="e">
        <f ca="1">[1]!ripe(H$159,[1]!juhe($T$7,6),$C169,0)</f>
        <v>#VALUE!</v>
      </c>
      <c r="I169" s="12" t="e">
        <f ca="1">[1]!ripe(I$159,[1]!juhe($T$7,6),$C169,0)</f>
        <v>#VALUE!</v>
      </c>
      <c r="J169" s="12" t="e">
        <f ca="1">[1]!ripe(J$159,[1]!juhe($T$7,6),$C169,0)</f>
        <v>#VALUE!</v>
      </c>
      <c r="K169" s="12" t="e">
        <f ca="1">[1]!ripe(K$159,[1]!juhe($T$7,6),$C169,0)</f>
        <v>#VALUE!</v>
      </c>
      <c r="L169" s="12" t="e">
        <f ca="1">[1]!ripe(L$159,[1]!juhe($T$7,6),$C169,0)</f>
        <v>#VALUE!</v>
      </c>
      <c r="M169" s="12" t="e">
        <f ca="1">[1]!ripe(M$159,[1]!juhe($T$7,6),$C169,0)</f>
        <v>#VALUE!</v>
      </c>
      <c r="N169" s="12" t="e">
        <f ca="1">[1]!ripe(N$159,[1]!juhe($T$7,6),$C169,0)</f>
        <v>#VALUE!</v>
      </c>
      <c r="O169" s="145"/>
      <c r="R169" s="155"/>
      <c r="S169" s="155"/>
      <c r="T169" s="155"/>
      <c r="U169" s="155"/>
      <c r="V169" s="155"/>
      <c r="W169" s="155"/>
      <c r="X169" s="155"/>
      <c r="Y169" s="155"/>
      <c r="Z169" s="155"/>
    </row>
    <row r="170" spans="1:29" s="128" customFormat="1" hidden="1" x14ac:dyDescent="0.2">
      <c r="A170" s="220">
        <v>1</v>
      </c>
      <c r="B170" s="221" t="str">
        <f ca="1">R171</f>
        <v>144Y- 148Y</v>
      </c>
      <c r="C170" s="236">
        <f ca="1">S171</f>
        <v>465.64271964039028</v>
      </c>
      <c r="D170" s="133" t="s">
        <v>137</v>
      </c>
      <c r="E170" s="134">
        <f ca="1">[1]!Olekuvorrand($C170,$T171,$Y171,$X171,$W171,E$4,[1]!juhe($T171,6),TRUE)</f>
        <v>133.6180567741394</v>
      </c>
      <c r="F170" s="134">
        <f ca="1">[1]!Olekuvorrand($C170,$T171,$Y171,$X171,$W171,F$4,[1]!juhe($T171,6),TRUE)</f>
        <v>133.43340158462524</v>
      </c>
      <c r="G170" s="134">
        <f ca="1">[1]!Olekuvorrand($C170,$T171,$Y171,$X171,$W171,G$4,[1]!juhe($T171,6),TRUE)</f>
        <v>133.24934244155884</v>
      </c>
      <c r="H170" s="134">
        <f ca="1">[1]!Olekuvorrand($C170,$T171,$Y171,$X171,$W171,H$4,[1]!juhe($T171,6),TRUE)</f>
        <v>133.06599855422974</v>
      </c>
      <c r="I170" s="134">
        <f ca="1">[1]!Olekuvorrand($C170,$T171,$Y171,$X171,$W171,I$4,[1]!juhe($T171,6),TRUE)</f>
        <v>132.88313150405884</v>
      </c>
      <c r="J170" s="134">
        <f ca="1">[1]!Olekuvorrand($C170,$T171,$Y171,$X171,$W171,J$4,[1]!juhe($T171,6),TRUE)</f>
        <v>132.70097970962524</v>
      </c>
      <c r="K170" s="134">
        <f ca="1">[1]!Olekuvorrand($C170,$T171,$Y171,$X171,$W171,K$4,[1]!juhe($T171,6),TRUE)</f>
        <v>132.51930475234985</v>
      </c>
      <c r="L170" s="134">
        <f ca="1">[1]!Olekuvorrand($C170,$T171,$Y171,$X171,$W171,L$4,[1]!juhe($T171,6),TRUE)</f>
        <v>132.33834505081177</v>
      </c>
      <c r="M170" s="134">
        <f ca="1">[1]!Olekuvorrand($C170,$T171,$Y171,$X171,$W171,M$4,[1]!juhe($T171,6),TRUE)</f>
        <v>132.15798139572144</v>
      </c>
      <c r="N170" s="134">
        <f ca="1">[1]!Olekuvorrand($C170,$T171,$Y171,$X171,$W171,N$4,[1]!juhe($T171,6),TRUE)</f>
        <v>131.97809457778931</v>
      </c>
      <c r="O170" s="236">
        <f ca="1">U171</f>
        <v>132.70097970962524</v>
      </c>
      <c r="P170" s="162"/>
      <c r="Q170" s="168"/>
      <c r="R170" s="155"/>
      <c r="S170" s="155"/>
      <c r="T170" s="155"/>
      <c r="U170" s="155"/>
      <c r="V170" s="155"/>
      <c r="W170" s="155"/>
      <c r="X170" s="155"/>
      <c r="Y170" s="155"/>
      <c r="Z170" s="155"/>
      <c r="AA170" s="154"/>
    </row>
    <row r="171" spans="1:29" s="128" customFormat="1" x14ac:dyDescent="0.2">
      <c r="A171" s="220"/>
      <c r="B171" s="221"/>
      <c r="C171" s="236"/>
      <c r="D171" s="133" t="s">
        <v>32</v>
      </c>
      <c r="E171" s="134">
        <f ca="1">E170*[1]!juhe($T171,2)/10</f>
        <v>1246.6564697027206</v>
      </c>
      <c r="F171" s="134">
        <f ca="1">F170*[1]!juhe($T171,2)/10</f>
        <v>1244.9336367845535</v>
      </c>
      <c r="G171" s="134">
        <f ca="1">G170*[1]!juhe($T171,2)/10</f>
        <v>1243.216364979744</v>
      </c>
      <c r="H171" s="134">
        <f ca="1">H170*[1]!juhe($T171,2)/10</f>
        <v>1241.5057665109634</v>
      </c>
      <c r="I171" s="134">
        <f ca="1">I170*[1]!juhe($T171,2)/10</f>
        <v>1239.799616932869</v>
      </c>
      <c r="J171" s="134">
        <f ca="1">J170*[1]!juhe($T171,2)/10</f>
        <v>1238.1001406908035</v>
      </c>
      <c r="K171" s="134">
        <f ca="1">K170*[1]!juhe($T171,2)/10</f>
        <v>1236.4051133394241</v>
      </c>
      <c r="L171" s="134">
        <f ca="1">L170*[1]!juhe($T171,2)/10</f>
        <v>1234.7167593240738</v>
      </c>
      <c r="M171" s="134">
        <f ca="1">M170*[1]!juhe($T171,2)/10</f>
        <v>1233.033966422081</v>
      </c>
      <c r="N171" s="134">
        <f ca="1">N170*[1]!juhe($T171,2)/10</f>
        <v>1231.3556224107742</v>
      </c>
      <c r="O171" s="236"/>
      <c r="P171" s="162"/>
      <c r="Q171" s="168" t="s">
        <v>274</v>
      </c>
      <c r="R171" s="155" t="str">
        <f t="shared" ref="R171:Y171" ca="1" si="17">INDIRECT("'"&amp;$S$1&amp;"'!"&amp;$Q171&amp;R$4)</f>
        <v>144Y- 148Y</v>
      </c>
      <c r="S171" s="155">
        <f t="shared" ca="1" si="17"/>
        <v>465.64271964039028</v>
      </c>
      <c r="T171" s="155" t="str">
        <f t="shared" ca="1" si="17"/>
        <v>OPGW-2S 2/48B1 (0/93-55.3)</v>
      </c>
      <c r="U171" s="155">
        <f t="shared" ca="1" si="17"/>
        <v>132.70097970962524</v>
      </c>
      <c r="V171" s="155">
        <f t="shared" ca="1" si="17"/>
        <v>5</v>
      </c>
      <c r="W171" s="155">
        <f t="shared" ca="1" si="17"/>
        <v>0.22182421834942634</v>
      </c>
      <c r="X171" s="155">
        <f t="shared" ca="1" si="17"/>
        <v>-5</v>
      </c>
      <c r="Y171" s="155">
        <f t="shared" ca="1" si="17"/>
        <v>352.83869504928589</v>
      </c>
      <c r="Z171" s="155">
        <v>1</v>
      </c>
      <c r="AA171" s="154"/>
    </row>
    <row r="172" spans="1:29" s="128" customFormat="1" x14ac:dyDescent="0.2">
      <c r="A172" s="220"/>
      <c r="B172" s="221"/>
      <c r="C172" s="236"/>
      <c r="D172" s="133" t="s">
        <v>31</v>
      </c>
      <c r="E172" s="135">
        <f ca="1">[1]!ripe([1]!Olekuvorrand($C170,$T171,$Y171,$X171,$W171,E$4,[1]!juhe($T171,6),TRUE),[1]!juhe($T171,6),$C170,0)</f>
        <v>12.677409330272827</v>
      </c>
      <c r="F172" s="135">
        <f ca="1">[1]!ripe([1]!Olekuvorrand($C170,$T171,$Y171,$X171,$W171,F$4,[1]!juhe($T171,6),TRUE),[1]!juhe($T171,6),$C170,0)</f>
        <v>12.694953283995281</v>
      </c>
      <c r="G172" s="135">
        <f ca="1">[1]!ripe([1]!Olekuvorrand($C170,$T171,$Y171,$X171,$W171,G$4,[1]!juhe($T171,6),TRUE),[1]!juhe($T171,6),$C170,0)</f>
        <v>12.712488996966959</v>
      </c>
      <c r="H172" s="135">
        <f ca="1">[1]!ripe([1]!Olekuvorrand($C170,$T171,$Y171,$X171,$W171,H$4,[1]!juhe($T171,6),TRUE),[1]!juhe($T171,6),$C170,0)</f>
        <v>12.730004794959356</v>
      </c>
      <c r="I172" s="135">
        <f ca="1">[1]!ripe([1]!Olekuvorrand($C170,$T171,$Y171,$X171,$W171,I$4,[1]!juhe($T171,6),TRUE),[1]!juhe($T171,6),$C170,0)</f>
        <v>12.747523184232449</v>
      </c>
      <c r="J172" s="135">
        <f ca="1">[1]!ripe([1]!Olekuvorrand($C170,$T171,$Y171,$X171,$W171,J$4,[1]!juhe($T171,6),TRUE),[1]!juhe($T171,6),$C170,0)</f>
        <v>12.765021052203526</v>
      </c>
      <c r="K172" s="135">
        <f ca="1">[1]!ripe([1]!Olekuvorrand($C170,$T171,$Y171,$X171,$W171,K$4,[1]!juhe($T171,6),TRUE),[1]!juhe($T171,6),$C170,0)</f>
        <v>12.782521028215417</v>
      </c>
      <c r="L172" s="135">
        <f ca="1">[1]!ripe([1]!Olekuvorrand($C170,$T171,$Y171,$X171,$W171,L$4,[1]!juhe($T171,6),TRUE),[1]!juhe($T171,6),$C170,0)</f>
        <v>12.799999871473448</v>
      </c>
      <c r="M172" s="135">
        <f ca="1">[1]!ripe([1]!Olekuvorrand($C170,$T171,$Y171,$X171,$W171,M$4,[1]!juhe($T171,6),TRUE),[1]!juhe($T171,6),$C170,0)</f>
        <v>12.817468772992621</v>
      </c>
      <c r="N172" s="135">
        <f ca="1">[1]!ripe([1]!Olekuvorrand($C170,$T171,$Y171,$X171,$W171,N$4,[1]!juhe($T171,6),TRUE),[1]!juhe($T171,6),$C170,0)</f>
        <v>12.834939048487158</v>
      </c>
      <c r="O172" s="236"/>
      <c r="P172" s="162"/>
      <c r="Q172" s="168"/>
      <c r="R172" s="155"/>
      <c r="S172" s="155"/>
      <c r="T172" s="155"/>
      <c r="U172" s="155"/>
      <c r="V172" s="155"/>
      <c r="W172" s="155"/>
      <c r="X172" s="155"/>
      <c r="Y172" s="155"/>
      <c r="Z172" s="155"/>
      <c r="AA172" s="154"/>
    </row>
    <row r="173" spans="1:29" s="128" customFormat="1" x14ac:dyDescent="0.2">
      <c r="A173" s="220"/>
      <c r="B173" s="221"/>
      <c r="C173" s="236"/>
      <c r="D173" s="133" t="s">
        <v>247</v>
      </c>
      <c r="E173" s="135">
        <f ca="1">[1]!ripe([1]!Olekuvorrand($C170,$T171,$Y171,$X171,$W171,E$4,[1]!juhe($T171,6)),[1]!juhe($T171,6),$C170,0)</f>
        <v>12.677409330272827</v>
      </c>
      <c r="F173" s="135">
        <f ca="1">[1]!ripe([1]!Olekuvorrand($C170,$T171,$Y171,$X171,$W171,F$4,[1]!juhe($T171,6)),[1]!juhe($T171,6),$C170,0)</f>
        <v>12.694953283995281</v>
      </c>
      <c r="G173" s="135">
        <f ca="1">[1]!ripe([1]!Olekuvorrand($C170,$T171,$Y171,$X171,$W171,G$4,[1]!juhe($T171,6)),[1]!juhe($T171,6),$C170,0)</f>
        <v>12.712488996966959</v>
      </c>
      <c r="H173" s="135">
        <f ca="1">[1]!ripe([1]!Olekuvorrand($C170,$T171,$Y171,$X171,$W171,H$4,[1]!juhe($T171,6)),[1]!juhe($T171,6),$C170,0)</f>
        <v>12.730004794959356</v>
      </c>
      <c r="I173" s="135">
        <f ca="1">[1]!ripe([1]!Olekuvorrand($C170,$T171,$Y171,$X171,$W171,I$4,[1]!juhe($T171,6)),[1]!juhe($T171,6),$C170,0)</f>
        <v>12.747523184232449</v>
      </c>
      <c r="J173" s="135">
        <f ca="1">[1]!ripe([1]!Olekuvorrand($C170,$T171,$Y171,$X171,$W171,J$4,[1]!juhe($T171,6)),[1]!juhe($T171,6),$C170,0)</f>
        <v>12.765021052203526</v>
      </c>
      <c r="K173" s="135">
        <f ca="1">[1]!ripe([1]!Olekuvorrand($C170,$T171,$Y171,$X171,$W171,K$4,[1]!juhe($T171,6)),[1]!juhe($T171,6),$C170,0)</f>
        <v>12.782521028215417</v>
      </c>
      <c r="L173" s="135">
        <f ca="1">[1]!ripe([1]!Olekuvorrand($C170,$T171,$Y171,$X171,$W171,L$4,[1]!juhe($T171,6)),[1]!juhe($T171,6),$C170,0)</f>
        <v>12.799999871473448</v>
      </c>
      <c r="M173" s="135">
        <f ca="1">[1]!ripe([1]!Olekuvorrand($C170,$T171,$Y171,$X171,$W171,M$4,[1]!juhe($T171,6)),[1]!juhe($T171,6),$C170,0)</f>
        <v>12.817468772992621</v>
      </c>
      <c r="N173" s="135">
        <f ca="1">[1]!ripe([1]!Olekuvorrand($C170,$T171,$Y171,$X171,$W171,N$4,[1]!juhe($T171,6)),[1]!juhe($T171,6),$C170,0)</f>
        <v>12.834939048487158</v>
      </c>
      <c r="O173" s="236"/>
      <c r="P173" s="162"/>
      <c r="Q173" s="168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4"/>
    </row>
    <row r="174" spans="1:29" x14ac:dyDescent="0.2">
      <c r="A174" s="114"/>
      <c r="B174" s="116" t="str">
        <f>Visangud!C101</f>
        <v>144Y-145Y</v>
      </c>
      <c r="C174" s="145">
        <f>Visangud!Q101</f>
        <v>455.63993535870998</v>
      </c>
      <c r="D174" s="10" t="s">
        <v>31</v>
      </c>
      <c r="E174" s="12">
        <f ca="1">[1]!ripe(E$170,[1]!juhe($T$7,6),$C174,0)</f>
        <v>12.13859557197482</v>
      </c>
      <c r="F174" s="12">
        <f ca="1">[1]!ripe(F$170,[1]!juhe($T$7,6),$C174,0)</f>
        <v>12.155393874642366</v>
      </c>
      <c r="G174" s="12">
        <f ca="1">[1]!ripe(G$170,[1]!juhe($T$7,6),$C174,0)</f>
        <v>12.172184286806557</v>
      </c>
      <c r="H174" s="12">
        <f ca="1">[1]!ripe(H$170,[1]!juhe($T$7,6),$C174,0)</f>
        <v>12.18895563041557</v>
      </c>
      <c r="I174" s="12">
        <f ca="1">[1]!ripe(I$170,[1]!juhe($T$7,6),$C174,0)</f>
        <v>12.205729455170971</v>
      </c>
      <c r="J174" s="12">
        <f ca="1">[1]!ripe(J$170,[1]!juhe($T$7,6),$C174,0)</f>
        <v>12.222483630818321</v>
      </c>
      <c r="K174" s="12">
        <f ca="1">[1]!ripe(K$170,[1]!juhe($T$7,6),$C174,0)</f>
        <v>12.239239824910779</v>
      </c>
      <c r="L174" s="12">
        <f ca="1">[1]!ripe(L$170,[1]!juhe($T$7,6),$C174,0)</f>
        <v>12.255975784431193</v>
      </c>
      <c r="M174" s="12">
        <f ca="1">[1]!ripe(M$170,[1]!juhe($T$7,6),$C174,0)</f>
        <v>12.272702224755365</v>
      </c>
      <c r="N174" s="12">
        <f ca="1">[1]!ripe(N$170,[1]!juhe($T$7,6),$C174,0)</f>
        <v>12.289429980658362</v>
      </c>
      <c r="O174" s="145"/>
      <c r="R174" s="155"/>
      <c r="S174" s="155"/>
      <c r="T174" s="155"/>
      <c r="U174" s="155"/>
      <c r="V174" s="155"/>
      <c r="W174" s="155"/>
      <c r="X174" s="155"/>
      <c r="Y174" s="155"/>
      <c r="Z174" s="155"/>
    </row>
    <row r="175" spans="1:29" x14ac:dyDescent="0.2">
      <c r="A175" s="118"/>
      <c r="B175" s="116" t="str">
        <f>Visangud!C102</f>
        <v>145Y-146Y</v>
      </c>
      <c r="C175" s="145">
        <f>Visangud!Q102</f>
        <v>475.53359847153308</v>
      </c>
      <c r="D175" s="10" t="s">
        <v>31</v>
      </c>
      <c r="E175" s="12">
        <f ca="1">[1]!ripe(E$170,[1]!juhe($T$7,6),$C175,0)</f>
        <v>13.221699826651626</v>
      </c>
      <c r="F175" s="12">
        <f ca="1">[1]!ripe(F$170,[1]!juhe($T$7,6),$C175,0)</f>
        <v>13.239997010551575</v>
      </c>
      <c r="G175" s="12">
        <f ca="1">[1]!ripe(G$170,[1]!juhe($T$7,6),$C175,0)</f>
        <v>13.258285599893265</v>
      </c>
      <c r="H175" s="12">
        <f ca="1">[1]!ripe(H$170,[1]!juhe($T$7,6),$C175,0)</f>
        <v>13.276553419228144</v>
      </c>
      <c r="I175" s="12">
        <f ca="1">[1]!ripe(I$170,[1]!juhe($T$7,6),$C175,0)</f>
        <v>13.294823941097478</v>
      </c>
      <c r="J175" s="12">
        <f ca="1">[1]!ripe(J$170,[1]!juhe($T$7,6),$C175,0)</f>
        <v>13.313073060605479</v>
      </c>
      <c r="K175" s="12">
        <f ca="1">[1]!ripe(K$170,[1]!juhe($T$7,6),$C175,0)</f>
        <v>13.331324378660682</v>
      </c>
      <c r="L175" s="12">
        <f ca="1">[1]!ripe(L$170,[1]!juhe($T$7,6),$C175,0)</f>
        <v>13.349553656650698</v>
      </c>
      <c r="M175" s="12">
        <f ca="1">[1]!ripe(M$170,[1]!juhe($T$7,6),$C175,0)</f>
        <v>13.367772566064337</v>
      </c>
      <c r="N175" s="12">
        <f ca="1">[1]!ripe(N$170,[1]!juhe($T$7,6),$C175,0)</f>
        <v>13.385992908443447</v>
      </c>
      <c r="O175" s="145"/>
      <c r="R175" s="155"/>
      <c r="S175" s="155"/>
      <c r="T175" s="155"/>
      <c r="U175" s="155"/>
      <c r="V175" s="155"/>
      <c r="W175" s="155"/>
      <c r="X175" s="155"/>
      <c r="Y175" s="155"/>
      <c r="Z175" s="155"/>
    </row>
    <row r="176" spans="1:29" x14ac:dyDescent="0.2">
      <c r="A176" s="118"/>
      <c r="B176" s="116" t="str">
        <f>Visangud!C103</f>
        <v>146Y-147Y</v>
      </c>
      <c r="C176" s="145">
        <f>Visangud!Q103</f>
        <v>465.35347324357821</v>
      </c>
      <c r="D176" s="10" t="s">
        <v>31</v>
      </c>
      <c r="E176" s="12">
        <f ca="1">[1]!ripe(E$170,[1]!juhe($T$7,6),$C176,0)</f>
        <v>12.661664400006508</v>
      </c>
      <c r="F176" s="12">
        <f ca="1">[1]!ripe(F$170,[1]!juhe($T$7,6),$C176,0)</f>
        <v>12.679186564708763</v>
      </c>
      <c r="G176" s="12">
        <f ca="1">[1]!ripe(G$170,[1]!juhe($T$7,6),$C176,0)</f>
        <v>12.696700498894989</v>
      </c>
      <c r="H176" s="12">
        <f ca="1">[1]!ripe(H$170,[1]!juhe($T$7,6),$C176,0)</f>
        <v>12.714194542835688</v>
      </c>
      <c r="I176" s="12">
        <f ca="1">[1]!ripe(I$170,[1]!juhe($T$7,6),$C176,0)</f>
        <v>12.731691174838797</v>
      </c>
      <c r="J176" s="12">
        <f ca="1">[1]!ripe(J$170,[1]!juhe($T$7,6),$C176,0)</f>
        <v>12.749167311026683</v>
      </c>
      <c r="K176" s="12">
        <f ca="1">[1]!ripe(K$170,[1]!juhe($T$7,6),$C176,0)</f>
        <v>12.766645552637263</v>
      </c>
      <c r="L176" s="12">
        <f ca="1">[1]!ripe(L$170,[1]!juhe($T$7,6),$C176,0)</f>
        <v>12.784102687740175</v>
      </c>
      <c r="M176" s="12">
        <f ca="1">[1]!ripe(M$170,[1]!juhe($T$7,6),$C176,0)</f>
        <v>12.801549893451547</v>
      </c>
      <c r="N176" s="12">
        <f ca="1">[1]!ripe(N$170,[1]!juhe($T$7,6),$C176,0)</f>
        <v>12.818998471431851</v>
      </c>
      <c r="O176" s="145"/>
      <c r="R176" s="155"/>
      <c r="S176" s="155"/>
      <c r="T176" s="155"/>
      <c r="U176" s="155"/>
      <c r="V176" s="155"/>
      <c r="W176" s="155"/>
      <c r="X176" s="155"/>
      <c r="Y176" s="155"/>
      <c r="Z176" s="155"/>
    </row>
    <row r="177" spans="1:27" x14ac:dyDescent="0.2">
      <c r="A177" s="118"/>
      <c r="B177" s="116" t="str">
        <f>Visangud!C104</f>
        <v>147Y-148Y</v>
      </c>
      <c r="C177" s="145">
        <f>Visangud!Q104</f>
        <v>465.40604001798715</v>
      </c>
      <c r="D177" s="10" t="s">
        <v>31</v>
      </c>
      <c r="E177" s="12">
        <f ca="1">[1]!ripe(E$170,[1]!juhe($T$7,6),$C177,0)</f>
        <v>12.664525109066895</v>
      </c>
      <c r="F177" s="12">
        <f ca="1">[1]!ripe(F$170,[1]!juhe($T$7,6),$C177,0)</f>
        <v>12.682051232633778</v>
      </c>
      <c r="G177" s="12">
        <f ca="1">[1]!ripe(G$170,[1]!juhe($T$7,6),$C177,0)</f>
        <v>12.699569123825073</v>
      </c>
      <c r="H177" s="12">
        <f ca="1">[1]!ripe(H$170,[1]!juhe($T$7,6),$C177,0)</f>
        <v>12.717067120276946</v>
      </c>
      <c r="I177" s="12">
        <f ca="1">[1]!ripe(I$170,[1]!juhe($T$7,6),$C177,0)</f>
        <v>12.734567705375961</v>
      </c>
      <c r="J177" s="12">
        <f ca="1">[1]!ripe(J$170,[1]!juhe($T$7,6),$C177,0)</f>
        <v>12.752047790029035</v>
      </c>
      <c r="K177" s="12">
        <f ca="1">[1]!ripe(K$170,[1]!juhe($T$7,6),$C177,0)</f>
        <v>12.769529980580494</v>
      </c>
      <c r="L177" s="12">
        <f ca="1">[1]!ripe(L$170,[1]!juhe($T$7,6),$C177,0)</f>
        <v>12.786991059855591</v>
      </c>
      <c r="M177" s="12">
        <f ca="1">[1]!ripe(M$170,[1]!juhe($T$7,6),$C177,0)</f>
        <v>12.804442207495757</v>
      </c>
      <c r="N177" s="12">
        <f ca="1">[1]!ripe(N$170,[1]!juhe($T$7,6),$C177,0)</f>
        <v>12.821894727714895</v>
      </c>
      <c r="O177" s="145"/>
      <c r="R177" s="155"/>
      <c r="S177" s="155"/>
      <c r="T177" s="155"/>
      <c r="U177" s="155"/>
      <c r="V177" s="155"/>
      <c r="W177" s="155"/>
      <c r="X177" s="155"/>
      <c r="Y177" s="155"/>
      <c r="Z177" s="155"/>
    </row>
    <row r="178" spans="1:27" x14ac:dyDescent="0.2">
      <c r="A178" s="118"/>
      <c r="B178" s="130"/>
      <c r="C178" s="145">
        <f>Visangud!Q105</f>
        <v>0</v>
      </c>
      <c r="D178" s="10" t="s">
        <v>31</v>
      </c>
      <c r="E178" s="12" t="e">
        <f ca="1">[1]!ripe(E$170,[1]!juhe($T$7,6),$C178,0)</f>
        <v>#VALUE!</v>
      </c>
      <c r="F178" s="12" t="e">
        <f ca="1">[1]!ripe(F$170,[1]!juhe($T$7,6),$C178,0)</f>
        <v>#VALUE!</v>
      </c>
      <c r="G178" s="12" t="e">
        <f ca="1">[1]!ripe(G$170,[1]!juhe($T$7,6),$C178,0)</f>
        <v>#VALUE!</v>
      </c>
      <c r="H178" s="12" t="e">
        <f ca="1">[1]!ripe(H$170,[1]!juhe($T$7,6),$C178,0)</f>
        <v>#VALUE!</v>
      </c>
      <c r="I178" s="12" t="e">
        <f ca="1">[1]!ripe(I$170,[1]!juhe($T$7,6),$C178,0)</f>
        <v>#VALUE!</v>
      </c>
      <c r="J178" s="12" t="e">
        <f ca="1">[1]!ripe(J$170,[1]!juhe($T$7,6),$C178,0)</f>
        <v>#VALUE!</v>
      </c>
      <c r="K178" s="12" t="e">
        <f ca="1">[1]!ripe(K$170,[1]!juhe($T$7,6),$C178,0)</f>
        <v>#VALUE!</v>
      </c>
      <c r="L178" s="12" t="e">
        <f ca="1">[1]!ripe(L$170,[1]!juhe($T$7,6),$C178,0)</f>
        <v>#VALUE!</v>
      </c>
      <c r="M178" s="12" t="e">
        <f ca="1">[1]!ripe(M$170,[1]!juhe($T$7,6),$C178,0)</f>
        <v>#VALUE!</v>
      </c>
      <c r="N178" s="12" t="e">
        <f ca="1">[1]!ripe(N$170,[1]!juhe($T$7,6),$C178,0)</f>
        <v>#VALUE!</v>
      </c>
      <c r="O178" s="145"/>
      <c r="R178" s="155"/>
      <c r="S178" s="155"/>
      <c r="T178" s="155"/>
      <c r="U178" s="155"/>
      <c r="V178" s="155"/>
      <c r="W178" s="155"/>
      <c r="X178" s="155"/>
      <c r="Y178" s="155"/>
      <c r="Z178" s="155"/>
    </row>
    <row r="179" spans="1:27" s="128" customFormat="1" hidden="1" x14ac:dyDescent="0.2">
      <c r="A179" s="220">
        <v>1</v>
      </c>
      <c r="B179" s="221" t="str">
        <f ca="1">R180</f>
        <v>148Y- 151Y</v>
      </c>
      <c r="C179" s="236">
        <f ca="1">S180</f>
        <v>461.46793139541433</v>
      </c>
      <c r="D179" s="133" t="s">
        <v>137</v>
      </c>
      <c r="E179" s="134">
        <f ca="1">[1]!Olekuvorrand($C179,$T180,$Y180,$X180,$W180,E$4,[1]!juhe($T180,6),TRUE)</f>
        <v>134.41210985183716</v>
      </c>
      <c r="F179" s="134">
        <f ca="1">[1]!Olekuvorrand($C179,$T180,$Y180,$X180,$W180,F$4,[1]!juhe($T180,6),TRUE)</f>
        <v>134.22209024429321</v>
      </c>
      <c r="G179" s="134">
        <f ca="1">[1]!Olekuvorrand($C179,$T180,$Y180,$X180,$W180,G$4,[1]!juhe($T180,6),TRUE)</f>
        <v>134.03278589248657</v>
      </c>
      <c r="H179" s="134">
        <f ca="1">[1]!Olekuvorrand($C179,$T180,$Y180,$X180,$W180,H$4,[1]!juhe($T180,6),TRUE)</f>
        <v>133.84395837783813</v>
      </c>
      <c r="I179" s="134">
        <f ca="1">[1]!Olekuvorrand($C179,$T180,$Y180,$X180,$W180,I$4,[1]!juhe($T180,6),TRUE)</f>
        <v>133.65596532821655</v>
      </c>
      <c r="J179" s="134">
        <f ca="1">[1]!Olekuvorrand($C179,$T180,$Y180,$X180,$W180,J$4,[1]!juhe($T180,6),TRUE)</f>
        <v>133.46844911575317</v>
      </c>
      <c r="K179" s="134">
        <f ca="1">[1]!Olekuvorrand($C179,$T180,$Y180,$X180,$W180,K$4,[1]!juhe($T180,6),TRUE)</f>
        <v>133.2816481590271</v>
      </c>
      <c r="L179" s="134">
        <f ca="1">[1]!Olekuvorrand($C179,$T180,$Y180,$X180,$W180,L$4,[1]!juhe($T180,6),TRUE)</f>
        <v>133.09544324874878</v>
      </c>
      <c r="M179" s="134">
        <f ca="1">[1]!Olekuvorrand($C179,$T180,$Y180,$X180,$W180,M$4,[1]!juhe($T180,6),TRUE)</f>
        <v>132.90983438491821</v>
      </c>
      <c r="N179" s="134">
        <f ca="1">[1]!Olekuvorrand($C179,$T180,$Y180,$X180,$W180,N$4,[1]!juhe($T180,6),TRUE)</f>
        <v>132.7248215675354</v>
      </c>
      <c r="O179" s="236">
        <f ca="1">U180</f>
        <v>133.46844911575317</v>
      </c>
      <c r="P179" s="162"/>
      <c r="Q179" s="168"/>
      <c r="R179" s="155"/>
      <c r="S179" s="155"/>
      <c r="T179" s="155"/>
      <c r="U179" s="155"/>
      <c r="V179" s="155"/>
      <c r="W179" s="155"/>
      <c r="X179" s="155"/>
      <c r="Y179" s="155"/>
      <c r="Z179" s="155"/>
      <c r="AA179" s="154"/>
    </row>
    <row r="180" spans="1:27" s="128" customFormat="1" x14ac:dyDescent="0.2">
      <c r="A180" s="220"/>
      <c r="B180" s="221"/>
      <c r="C180" s="236"/>
      <c r="D180" s="133" t="s">
        <v>32</v>
      </c>
      <c r="E180" s="134">
        <f ca="1">E179*[1]!juhe($T180,2)/10</f>
        <v>1254.0649849176407</v>
      </c>
      <c r="F180" s="134">
        <f ca="1">F179*[1]!juhe($T180,2)/10</f>
        <v>1252.2921019792557</v>
      </c>
      <c r="G180" s="134">
        <f ca="1">G179*[1]!juhe($T180,2)/10</f>
        <v>1250.5258923768997</v>
      </c>
      <c r="H180" s="134">
        <f ca="1">H179*[1]!juhe($T180,2)/10</f>
        <v>1248.7641316652298</v>
      </c>
      <c r="I180" s="134">
        <f ca="1">I179*[1]!juhe($T180,2)/10</f>
        <v>1247.0101565122604</v>
      </c>
      <c r="J180" s="134">
        <f ca="1">J179*[1]!juhe($T180,2)/10</f>
        <v>1245.2606302499771</v>
      </c>
      <c r="K180" s="134">
        <f ca="1">K179*[1]!juhe($T180,2)/10</f>
        <v>1243.5177773237228</v>
      </c>
      <c r="L180" s="134">
        <f ca="1">L179*[1]!juhe($T180,2)/10</f>
        <v>1241.7804855108261</v>
      </c>
      <c r="M180" s="134">
        <f ca="1">M179*[1]!juhe($T180,2)/10</f>
        <v>1240.0487548112869</v>
      </c>
      <c r="N180" s="134">
        <f ca="1">N179*[1]!juhe($T180,2)/10</f>
        <v>1238.3225852251053</v>
      </c>
      <c r="O180" s="236"/>
      <c r="P180" s="162"/>
      <c r="Q180" s="168" t="s">
        <v>275</v>
      </c>
      <c r="R180" s="155" t="str">
        <f t="shared" ref="R180:Y180" ca="1" si="18">INDIRECT("'"&amp;$S$1&amp;"'!"&amp;$Q180&amp;R$4)</f>
        <v>148Y- 151Y</v>
      </c>
      <c r="S180" s="155">
        <f t="shared" ca="1" si="18"/>
        <v>461.46793139541433</v>
      </c>
      <c r="T180" s="155" t="str">
        <f t="shared" ca="1" si="18"/>
        <v>OPGW-2S 2/48B1 (0/93-55.3)</v>
      </c>
      <c r="U180" s="155">
        <f t="shared" ca="1" si="18"/>
        <v>133.46844911575317</v>
      </c>
      <c r="V180" s="155">
        <f t="shared" ca="1" si="18"/>
        <v>5</v>
      </c>
      <c r="W180" s="155">
        <f t="shared" ca="1" si="18"/>
        <v>0.22191570664968444</v>
      </c>
      <c r="X180" s="155">
        <f t="shared" ca="1" si="18"/>
        <v>-5</v>
      </c>
      <c r="Y180" s="155">
        <f t="shared" ca="1" si="18"/>
        <v>352.94979810714722</v>
      </c>
      <c r="Z180" s="155">
        <v>1</v>
      </c>
      <c r="AA180" s="154"/>
    </row>
    <row r="181" spans="1:27" s="128" customFormat="1" x14ac:dyDescent="0.2">
      <c r="A181" s="220"/>
      <c r="B181" s="221"/>
      <c r="C181" s="236"/>
      <c r="D181" s="133" t="s">
        <v>31</v>
      </c>
      <c r="E181" s="135">
        <f ca="1">[1]!ripe([1]!Olekuvorrand($C179,$T180,$Y180,$X180,$W180,E$4,[1]!juhe($T180,6),TRUE),[1]!juhe($T180,6),$C179,0)</f>
        <v>12.377549859829241</v>
      </c>
      <c r="F181" s="135">
        <f ca="1">[1]!ripe([1]!Olekuvorrand($C179,$T180,$Y180,$X180,$W180,F$4,[1]!juhe($T180,6),TRUE),[1]!juhe($T180,6),$C179,0)</f>
        <v>12.395072885751722</v>
      </c>
      <c r="G181" s="135">
        <f ca="1">[1]!ripe([1]!Olekuvorrand($C179,$T180,$Y180,$X180,$W180,G$4,[1]!juhe($T180,6),TRUE),[1]!juhe($T180,6),$C179,0)</f>
        <v>12.41257935793768</v>
      </c>
      <c r="H181" s="135">
        <f ca="1">[1]!ripe([1]!Olekuvorrand($C179,$T180,$Y180,$X180,$W180,H$4,[1]!juhe($T180,6),TRUE),[1]!juhe($T180,6),$C179,0)</f>
        <v>12.430091067386076</v>
      </c>
      <c r="I181" s="135">
        <f ca="1">[1]!ripe([1]!Olekuvorrand($C179,$T180,$Y180,$X180,$W180,I$4,[1]!juhe($T180,6),TRUE),[1]!juhe($T180,6),$C179,0)</f>
        <v>12.447574542374218</v>
      </c>
      <c r="J181" s="135">
        <f ca="1">[1]!ripe([1]!Olekuvorrand($C179,$T180,$Y180,$X180,$W180,J$4,[1]!juhe($T180,6),TRUE),[1]!juhe($T180,6),$C179,0)</f>
        <v>12.465062735636412</v>
      </c>
      <c r="K181" s="135">
        <f ca="1">[1]!ripe([1]!Olekuvorrand($C179,$T180,$Y180,$X180,$W180,K$4,[1]!juhe($T180,6),TRUE),[1]!juhe($T180,6),$C179,0)</f>
        <v>12.482533150182075</v>
      </c>
      <c r="L181" s="135">
        <f ca="1">[1]!ripe([1]!Olekuvorrand($C179,$T180,$Y180,$X180,$W180,L$4,[1]!juhe($T180,6),TRUE),[1]!juhe($T180,6),$C179,0)</f>
        <v>12.499996625328491</v>
      </c>
      <c r="M181" s="135">
        <f ca="1">[1]!ripe([1]!Olekuvorrand($C179,$T180,$Y180,$X180,$W180,M$4,[1]!juhe($T180,6),TRUE),[1]!juhe($T180,6),$C179,0)</f>
        <v>12.517452896959934</v>
      </c>
      <c r="N181" s="135">
        <f ca="1">[1]!ripe([1]!Olekuvorrand($C179,$T180,$Y180,$X180,$W180,N$4,[1]!juhe($T180,6),TRUE),[1]!juhe($T180,6),$C179,0)</f>
        <v>12.534901699674991</v>
      </c>
      <c r="O181" s="236"/>
      <c r="P181" s="162"/>
      <c r="Q181" s="168"/>
      <c r="R181" s="155"/>
      <c r="S181" s="155"/>
      <c r="T181" s="155"/>
      <c r="U181" s="155"/>
      <c r="V181" s="155"/>
      <c r="W181" s="155"/>
      <c r="X181" s="155"/>
      <c r="Y181" s="155"/>
      <c r="Z181" s="155"/>
      <c r="AA181" s="154"/>
    </row>
    <row r="182" spans="1:27" s="128" customFormat="1" x14ac:dyDescent="0.2">
      <c r="A182" s="220"/>
      <c r="B182" s="221"/>
      <c r="C182" s="236"/>
      <c r="D182" s="133" t="s">
        <v>247</v>
      </c>
      <c r="E182" s="135">
        <f ca="1">[1]!ripe([1]!Olekuvorrand($C179,$T180,$Y180,$X180,$W180,E$4,[1]!juhe($T180,6)),[1]!juhe($T180,6),$C179,0)</f>
        <v>12.377549859829241</v>
      </c>
      <c r="F182" s="135">
        <f ca="1">[1]!ripe([1]!Olekuvorrand($C179,$T180,$Y180,$X180,$W180,F$4,[1]!juhe($T180,6)),[1]!juhe($T180,6),$C179,0)</f>
        <v>12.395072885751722</v>
      </c>
      <c r="G182" s="135">
        <f ca="1">[1]!ripe([1]!Olekuvorrand($C179,$T180,$Y180,$X180,$W180,G$4,[1]!juhe($T180,6)),[1]!juhe($T180,6),$C179,0)</f>
        <v>12.41257935793768</v>
      </c>
      <c r="H182" s="135">
        <f ca="1">[1]!ripe([1]!Olekuvorrand($C179,$T180,$Y180,$X180,$W180,H$4,[1]!juhe($T180,6)),[1]!juhe($T180,6),$C179,0)</f>
        <v>12.430091067386076</v>
      </c>
      <c r="I182" s="135">
        <f ca="1">[1]!ripe([1]!Olekuvorrand($C179,$T180,$Y180,$X180,$W180,I$4,[1]!juhe($T180,6)),[1]!juhe($T180,6),$C179,0)</f>
        <v>12.447574542374218</v>
      </c>
      <c r="J182" s="135">
        <f ca="1">[1]!ripe([1]!Olekuvorrand($C179,$T180,$Y180,$X180,$W180,J$4,[1]!juhe($T180,6)),[1]!juhe($T180,6),$C179,0)</f>
        <v>12.465062735636412</v>
      </c>
      <c r="K182" s="135">
        <f ca="1">[1]!ripe([1]!Olekuvorrand($C179,$T180,$Y180,$X180,$W180,K$4,[1]!juhe($T180,6)),[1]!juhe($T180,6),$C179,0)</f>
        <v>12.482533150182075</v>
      </c>
      <c r="L182" s="135">
        <f ca="1">[1]!ripe([1]!Olekuvorrand($C179,$T180,$Y180,$X180,$W180,L$4,[1]!juhe($T180,6)),[1]!juhe($T180,6),$C179,0)</f>
        <v>12.499996625328491</v>
      </c>
      <c r="M182" s="135">
        <f ca="1">[1]!ripe([1]!Olekuvorrand($C179,$T180,$Y180,$X180,$W180,M$4,[1]!juhe($T180,6)),[1]!juhe($T180,6),$C179,0)</f>
        <v>12.517452896959934</v>
      </c>
      <c r="N182" s="135">
        <f ca="1">[1]!ripe([1]!Olekuvorrand($C179,$T180,$Y180,$X180,$W180,N$4,[1]!juhe($T180,6)),[1]!juhe($T180,6),$C179,0)</f>
        <v>12.534901699674991</v>
      </c>
      <c r="O182" s="236"/>
      <c r="P182" s="162"/>
      <c r="Q182" s="168"/>
      <c r="R182" s="155"/>
      <c r="S182" s="155"/>
      <c r="T182" s="155"/>
      <c r="U182" s="155"/>
      <c r="V182" s="155"/>
      <c r="W182" s="155"/>
      <c r="X182" s="155"/>
      <c r="Y182" s="155"/>
      <c r="Z182" s="155"/>
      <c r="AA182" s="154"/>
    </row>
    <row r="183" spans="1:27" x14ac:dyDescent="0.2">
      <c r="A183" s="114"/>
      <c r="B183" s="116" t="str">
        <f>Visangud!C105</f>
        <v>148Y-149Y</v>
      </c>
      <c r="C183" s="145">
        <f>Visangud!R105</f>
        <v>455.64260740169686</v>
      </c>
      <c r="D183" s="10" t="s">
        <v>31</v>
      </c>
      <c r="E183" s="12">
        <f ca="1">[1]!ripe(E$179,[1]!juhe($T$7,6),$C183,0)</f>
        <v>12.067027125840479</v>
      </c>
      <c r="F183" s="12">
        <f ca="1">[1]!ripe(F$179,[1]!juhe($T$7,6),$C183,0)</f>
        <v>12.084110541502543</v>
      </c>
      <c r="G183" s="12">
        <f ca="1">[1]!ripe(G$179,[1]!juhe($T$7,6),$C183,0)</f>
        <v>12.101177818721222</v>
      </c>
      <c r="H183" s="12">
        <f ca="1">[1]!ripe(H$179,[1]!juhe($T$7,6),$C183,0)</f>
        <v>12.118250201812115</v>
      </c>
      <c r="I183" s="12">
        <f ca="1">[1]!ripe(I$179,[1]!juhe($T$7,6),$C183,0)</f>
        <v>12.135295058776947</v>
      </c>
      <c r="J183" s="12">
        <f ca="1">[1]!ripe(J$179,[1]!juhe($T$7,6),$C183,0)</f>
        <v>12.152344515645767</v>
      </c>
      <c r="K183" s="12">
        <f ca="1">[1]!ripe(K$179,[1]!juhe($T$7,6),$C183,0)</f>
        <v>12.169376639822977</v>
      </c>
      <c r="L183" s="12">
        <f ca="1">[1]!ripe(L$179,[1]!juhe($T$7,6),$C183,0)</f>
        <v>12.186401998693649</v>
      </c>
      <c r="M183" s="12">
        <f ca="1">[1]!ripe(M$179,[1]!juhe($T$7,6),$C183,0)</f>
        <v>12.203420334768085</v>
      </c>
      <c r="N183" s="12">
        <f ca="1">[1]!ripe(N$179,[1]!juhe($T$7,6),$C183,0)</f>
        <v>12.220431389303149</v>
      </c>
      <c r="O183" s="145"/>
      <c r="R183" s="155"/>
      <c r="S183" s="155"/>
      <c r="T183" s="155"/>
      <c r="U183" s="155"/>
      <c r="V183" s="155"/>
      <c r="W183" s="155"/>
      <c r="X183" s="155"/>
      <c r="Y183" s="155"/>
      <c r="Z183" s="155"/>
    </row>
    <row r="184" spans="1:27" x14ac:dyDescent="0.2">
      <c r="A184" s="118"/>
      <c r="B184" s="116" t="str">
        <f>Visangud!C106</f>
        <v>149Y-150Y</v>
      </c>
      <c r="C184" s="145">
        <f>Visangud!R106</f>
        <v>455.6446558241534</v>
      </c>
      <c r="D184" s="10" t="s">
        <v>31</v>
      </c>
      <c r="E184" s="12">
        <f ca="1">[1]!ripe(E$179,[1]!juhe($T$7,6),$C184,0)</f>
        <v>12.067135625021677</v>
      </c>
      <c r="F184" s="12">
        <f ca="1">[1]!ripe(F$179,[1]!juhe($T$7,6),$C184,0)</f>
        <v>12.08421919428716</v>
      </c>
      <c r="G184" s="12">
        <f ca="1">[1]!ripe(G$179,[1]!juhe($T$7,6),$C184,0)</f>
        <v>12.10128662496415</v>
      </c>
      <c r="H184" s="12">
        <f ca="1">[1]!ripe(H$179,[1]!juhe($T$7,6),$C184,0)</f>
        <v>12.118359161559264</v>
      </c>
      <c r="I184" s="12">
        <f ca="1">[1]!ripe(I$179,[1]!juhe($T$7,6),$C184,0)</f>
        <v>12.135404171780817</v>
      </c>
      <c r="J184" s="12">
        <f ca="1">[1]!ripe(J$179,[1]!juhe($T$7,6),$C184,0)</f>
        <v>12.15245378194772</v>
      </c>
      <c r="K184" s="12">
        <f ca="1">[1]!ripe(K$179,[1]!juhe($T$7,6),$C184,0)</f>
        <v>12.169486059267165</v>
      </c>
      <c r="L184" s="12">
        <f ca="1">[1]!ripe(L$179,[1]!juhe($T$7,6),$C184,0)</f>
        <v>12.186511571219246</v>
      </c>
      <c r="M184" s="12">
        <f ca="1">[1]!ripe(M$179,[1]!juhe($T$7,6),$C184,0)</f>
        <v>12.203530060311945</v>
      </c>
      <c r="N184" s="12">
        <f ca="1">[1]!ripe(N$179,[1]!juhe($T$7,6),$C184,0)</f>
        <v>12.220541267799801</v>
      </c>
      <c r="O184" s="146"/>
      <c r="R184" s="155"/>
      <c r="S184" s="155"/>
      <c r="T184" s="155"/>
      <c r="U184" s="155"/>
      <c r="V184" s="155"/>
      <c r="W184" s="155"/>
      <c r="X184" s="155"/>
      <c r="Y184" s="155"/>
      <c r="Z184" s="155"/>
    </row>
    <row r="185" spans="1:27" x14ac:dyDescent="0.2">
      <c r="A185" s="118"/>
      <c r="B185" s="116" t="str">
        <f>Visangud!C107</f>
        <v>150Y-151Y</v>
      </c>
      <c r="C185" s="145">
        <f>Visangud!R107</f>
        <v>472.49829361063547</v>
      </c>
      <c r="D185" s="10" t="s">
        <v>31</v>
      </c>
      <c r="E185" s="12">
        <f ca="1">[1]!ripe(E$179,[1]!juhe($T$7,6),$C185,0)</f>
        <v>12.976337155317545</v>
      </c>
      <c r="F185" s="12">
        <f ca="1">[1]!ripe(F$179,[1]!juhe($T$7,6),$C185,0)</f>
        <v>12.994707890634835</v>
      </c>
      <c r="G185" s="12">
        <f ca="1">[1]!ripe(G$179,[1]!juhe($T$7,6),$C185,0)</f>
        <v>13.013061271397408</v>
      </c>
      <c r="H185" s="12">
        <f ca="1">[1]!ripe(H$179,[1]!juhe($T$7,6),$C185,0)</f>
        <v>13.031420142784857</v>
      </c>
      <c r="I185" s="12">
        <f ca="1">[1]!ripe(I$179,[1]!juhe($T$7,6),$C185,0)</f>
        <v>13.049749413816841</v>
      </c>
      <c r="J185" s="12">
        <f ca="1">[1]!ripe(J$179,[1]!juhe($T$7,6),$C185,0)</f>
        <v>13.068083631378272</v>
      </c>
      <c r="K185" s="12">
        <f ca="1">[1]!ripe(K$179,[1]!juhe($T$7,6),$C185,0)</f>
        <v>13.086399210144263</v>
      </c>
      <c r="L185" s="12">
        <f ca="1">[1]!ripe(L$179,[1]!juhe($T$7,6),$C185,0)</f>
        <v>13.104707513804495</v>
      </c>
      <c r="M185" s="12">
        <f ca="1">[1]!ripe(M$179,[1]!juhe($T$7,6),$C185,0)</f>
        <v>13.123008265466144</v>
      </c>
      <c r="N185" s="12">
        <f ca="1">[1]!ripe(N$179,[1]!juhe($T$7,6),$C185,0)</f>
        <v>13.141301186888503</v>
      </c>
      <c r="O185" s="146"/>
      <c r="R185" s="155"/>
      <c r="S185" s="155"/>
      <c r="T185" s="155"/>
      <c r="U185" s="155"/>
      <c r="V185" s="155"/>
      <c r="W185" s="155"/>
      <c r="X185" s="155"/>
      <c r="Y185" s="155"/>
      <c r="Z185" s="155"/>
    </row>
    <row r="186" spans="1:27" x14ac:dyDescent="0.2">
      <c r="A186" s="118"/>
      <c r="B186" s="130"/>
      <c r="C186" s="145">
        <f>Visangud!R108</f>
        <v>0</v>
      </c>
      <c r="D186" s="10" t="s">
        <v>31</v>
      </c>
      <c r="E186" s="12" t="e">
        <f ca="1">[1]!ripe(E$179,[1]!juhe($T$7,6),$C186,0)</f>
        <v>#VALUE!</v>
      </c>
      <c r="F186" s="12" t="e">
        <f ca="1">[1]!ripe(F$179,[1]!juhe($T$7,6),$C186,0)</f>
        <v>#VALUE!</v>
      </c>
      <c r="G186" s="12" t="e">
        <f ca="1">[1]!ripe(G$179,[1]!juhe($T$7,6),$C186,0)</f>
        <v>#VALUE!</v>
      </c>
      <c r="H186" s="12" t="e">
        <f ca="1">[1]!ripe(H$179,[1]!juhe($T$7,6),$C186,0)</f>
        <v>#VALUE!</v>
      </c>
      <c r="I186" s="12" t="e">
        <f ca="1">[1]!ripe(I$179,[1]!juhe($T$7,6),$C186,0)</f>
        <v>#VALUE!</v>
      </c>
      <c r="J186" s="12" t="e">
        <f ca="1">[1]!ripe(J$179,[1]!juhe($T$7,6),$C186,0)</f>
        <v>#VALUE!</v>
      </c>
      <c r="K186" s="12" t="e">
        <f ca="1">[1]!ripe(K$179,[1]!juhe($T$7,6),$C186,0)</f>
        <v>#VALUE!</v>
      </c>
      <c r="L186" s="12" t="e">
        <f ca="1">[1]!ripe(L$179,[1]!juhe($T$7,6),$C186,0)</f>
        <v>#VALUE!</v>
      </c>
      <c r="M186" s="12" t="e">
        <f ca="1">[1]!ripe(M$179,[1]!juhe($T$7,6),$C186,0)</f>
        <v>#VALUE!</v>
      </c>
      <c r="N186" s="12" t="e">
        <f ca="1">[1]!ripe(N$179,[1]!juhe($T$7,6),$C186,0)</f>
        <v>#VALUE!</v>
      </c>
      <c r="O186" s="146"/>
      <c r="R186" s="155"/>
      <c r="S186" s="155"/>
      <c r="T186" s="155"/>
      <c r="U186" s="155"/>
      <c r="V186" s="155"/>
      <c r="W186" s="155"/>
      <c r="X186" s="155"/>
      <c r="Y186" s="155"/>
      <c r="Z186" s="155"/>
    </row>
    <row r="187" spans="1:27" s="128" customFormat="1" hidden="1" x14ac:dyDescent="0.2">
      <c r="A187" s="220">
        <v>1</v>
      </c>
      <c r="B187" s="221" t="str">
        <f ca="1">R188</f>
        <v>151Y- 154Y</v>
      </c>
      <c r="C187" s="236">
        <f ca="1">S188</f>
        <v>407.58715665367635</v>
      </c>
      <c r="D187" s="133" t="s">
        <v>137</v>
      </c>
      <c r="E187" s="134">
        <f ca="1">[1]!Olekuvorrand($C187,$T188,$Y188,$X188,$W188,E$4,[1]!juhe($T188,6),TRUE)</f>
        <v>220.15577554702759</v>
      </c>
      <c r="F187" s="134">
        <f ca="1">[1]!Olekuvorrand($C187,$T188,$Y188,$X188,$W188,F$4,[1]!juhe($T188,6),TRUE)</f>
        <v>219.6013331413269</v>
      </c>
      <c r="G187" s="134">
        <f ca="1">[1]!Olekuvorrand($C187,$T188,$Y188,$X188,$W188,G$4,[1]!juhe($T188,6),TRUE)</f>
        <v>219.04879808425903</v>
      </c>
      <c r="H187" s="134">
        <f ca="1">[1]!Olekuvorrand($C187,$T188,$Y188,$X188,$W188,H$4,[1]!juhe($T188,6),TRUE)</f>
        <v>218.49781274795532</v>
      </c>
      <c r="I187" s="134">
        <f ca="1">[1]!Olekuvorrand($C187,$T188,$Y188,$X188,$W188,I$4,[1]!juhe($T188,6),TRUE)</f>
        <v>217.94873476028442</v>
      </c>
      <c r="J187" s="134">
        <f ca="1">[1]!Olekuvorrand($C187,$T188,$Y188,$X188,$W188,J$4,[1]!juhe($T188,6),TRUE)</f>
        <v>217.40120649337769</v>
      </c>
      <c r="K187" s="134">
        <f ca="1">[1]!Olekuvorrand($C187,$T188,$Y188,$X188,$W188,K$4,[1]!juhe($T188,6),TRUE)</f>
        <v>216.85558557510376</v>
      </c>
      <c r="L187" s="134">
        <f ca="1">[1]!Olekuvorrand($C187,$T188,$Y188,$X188,$W188,L$4,[1]!juhe($T188,6),TRUE)</f>
        <v>216.31163358688354</v>
      </c>
      <c r="M187" s="134">
        <f ca="1">[1]!Olekuvorrand($C187,$T188,$Y188,$X188,$W188,M$4,[1]!juhe($T188,6),TRUE)</f>
        <v>215.76946973800659</v>
      </c>
      <c r="N187" s="134">
        <f ca="1">[1]!Olekuvorrand($C187,$T188,$Y188,$X188,$W188,N$4,[1]!juhe($T188,6),TRUE)</f>
        <v>215.22897481918335</v>
      </c>
      <c r="O187" s="236">
        <f ca="1">U188</f>
        <v>217.40120649337769</v>
      </c>
      <c r="P187" s="162"/>
      <c r="Q187" s="168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4"/>
    </row>
    <row r="188" spans="1:27" s="128" customFormat="1" x14ac:dyDescent="0.2">
      <c r="A188" s="220"/>
      <c r="B188" s="221"/>
      <c r="C188" s="236"/>
      <c r="D188" s="133" t="s">
        <v>32</v>
      </c>
      <c r="E188" s="134">
        <f ca="1">E187*[1]!juhe($T188,2)/10</f>
        <v>2054.0533858537674</v>
      </c>
      <c r="F188" s="134">
        <f ca="1">F187*[1]!juhe($T188,2)/10</f>
        <v>2048.88043820858</v>
      </c>
      <c r="G188" s="134">
        <f ca="1">G187*[1]!juhe($T188,2)/10</f>
        <v>2043.7252861261368</v>
      </c>
      <c r="H188" s="134">
        <f ca="1">H187*[1]!juhe($T188,2)/10</f>
        <v>2038.5845929384232</v>
      </c>
      <c r="I188" s="134">
        <f ca="1">I187*[1]!juhe($T188,2)/10</f>
        <v>2033.4616953134537</v>
      </c>
      <c r="J188" s="134">
        <f ca="1">J187*[1]!juhe($T188,2)/10</f>
        <v>2028.3532565832138</v>
      </c>
      <c r="K188" s="134">
        <f ca="1">K187*[1]!juhe($T188,2)/10</f>
        <v>2023.2626134157181</v>
      </c>
      <c r="L188" s="134">
        <f ca="1">L187*[1]!juhe($T188,2)/10</f>
        <v>2018.1875413656235</v>
      </c>
      <c r="M188" s="134">
        <f ca="1">M187*[1]!juhe($T188,2)/10</f>
        <v>2013.1291526556015</v>
      </c>
      <c r="N188" s="134">
        <f ca="1">N187*[1]!juhe($T188,2)/10</f>
        <v>2008.0863350629807</v>
      </c>
      <c r="O188" s="236"/>
      <c r="P188" s="162"/>
      <c r="Q188" s="168" t="s">
        <v>276</v>
      </c>
      <c r="R188" s="155" t="str">
        <f t="shared" ref="R188:Y188" ca="1" si="19">INDIRECT("'"&amp;$S$1&amp;"'!"&amp;$Q188&amp;R$4)</f>
        <v>151Y- 154Y</v>
      </c>
      <c r="S188" s="155">
        <f t="shared" ca="1" si="19"/>
        <v>407.58715665367635</v>
      </c>
      <c r="T188" s="155" t="str">
        <f t="shared" ca="1" si="19"/>
        <v>OPGW-2S 2/48B1 (0/93-55.3)</v>
      </c>
      <c r="U188" s="155">
        <f t="shared" ca="1" si="19"/>
        <v>217.40120649337769</v>
      </c>
      <c r="V188" s="155">
        <f t="shared" ca="1" si="19"/>
        <v>5</v>
      </c>
      <c r="W188" s="155">
        <f t="shared" ca="1" si="19"/>
        <v>0.22318173501666666</v>
      </c>
      <c r="X188" s="155">
        <f t="shared" ca="1" si="19"/>
        <v>-5</v>
      </c>
      <c r="Y188" s="155">
        <f t="shared" ca="1" si="19"/>
        <v>416.48644208908081</v>
      </c>
      <c r="Z188" s="155">
        <v>1</v>
      </c>
      <c r="AA188" s="154"/>
    </row>
    <row r="189" spans="1:27" s="128" customFormat="1" x14ac:dyDescent="0.2">
      <c r="A189" s="220"/>
      <c r="B189" s="221"/>
      <c r="C189" s="236"/>
      <c r="D189" s="133" t="s">
        <v>31</v>
      </c>
      <c r="E189" s="135">
        <f ca="1">[1]!ripe([1]!Olekuvorrand($C187,$T188,$Y188,$X188,$W188,E$4,[1]!juhe($T188,6),TRUE),[1]!juhe($T188,6),$C187,0)</f>
        <v>5.8952323735406464</v>
      </c>
      <c r="F189" s="135">
        <f ca="1">[1]!ripe([1]!Olekuvorrand($C187,$T188,$Y188,$X188,$W188,F$4,[1]!juhe($T188,6),TRUE),[1]!juhe($T188,6),$C187,0)</f>
        <v>5.9101164672416937</v>
      </c>
      <c r="G189" s="135">
        <f ca="1">[1]!ripe([1]!Olekuvorrand($C187,$T188,$Y188,$X188,$W188,G$4,[1]!juhe($T188,6),TRUE),[1]!juhe($T188,6),$C187,0)</f>
        <v>5.925024316853583</v>
      </c>
      <c r="H189" s="135">
        <f ca="1">[1]!ripe([1]!Olekuvorrand($C187,$T188,$Y188,$X188,$W188,H$4,[1]!juhe($T188,6),TRUE),[1]!juhe($T188,6),$C187,0)</f>
        <v>5.939965434454586</v>
      </c>
      <c r="I189" s="135">
        <f ca="1">[1]!ripe([1]!Olekuvorrand($C187,$T188,$Y188,$X188,$W188,I$4,[1]!juhe($T188,6),TRUE),[1]!juhe($T188,6),$C187,0)</f>
        <v>5.9549299822927386</v>
      </c>
      <c r="J189" s="135">
        <f ca="1">[1]!ripe([1]!Olekuvorrand($C187,$T188,$Y188,$X188,$W188,J$4,[1]!juhe($T188,6),TRUE),[1]!juhe($T188,6),$C187,0)</f>
        <v>5.9699275646214964</v>
      </c>
      <c r="K189" s="135">
        <f ca="1">[1]!ripe([1]!Olekuvorrand($C187,$T188,$Y188,$X188,$W188,K$4,[1]!juhe($T188,6),TRUE),[1]!juhe($T188,6),$C187,0)</f>
        <v>5.9849482400225895</v>
      </c>
      <c r="L189" s="135">
        <f ca="1">[1]!ripe([1]!Olekuvorrand($C187,$T188,$Y188,$X188,$W188,L$4,[1]!juhe($T188,6),TRUE),[1]!juhe($T188,6),$C187,0)</f>
        <v>5.999998399094352</v>
      </c>
      <c r="M189" s="135">
        <f ca="1">[1]!ripe([1]!Olekuvorrand($C187,$T188,$Y188,$X188,$W188,M$4,[1]!juhe($T188,6),TRUE),[1]!juhe($T188,6),$C187,0)</f>
        <v>6.0150745923540301</v>
      </c>
      <c r="N189" s="135">
        <f ca="1">[1]!ripe([1]!Olekuvorrand($C187,$T188,$Y188,$X188,$W188,N$4,[1]!juhe($T188,6),TRUE),[1]!juhe($T188,6),$C187,0)</f>
        <v>6.0301799807258396</v>
      </c>
      <c r="O189" s="236"/>
      <c r="P189" s="162"/>
      <c r="Q189" s="168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4"/>
    </row>
    <row r="190" spans="1:27" s="128" customFormat="1" x14ac:dyDescent="0.2">
      <c r="A190" s="220"/>
      <c r="B190" s="221"/>
      <c r="C190" s="236"/>
      <c r="D190" s="133" t="s">
        <v>247</v>
      </c>
      <c r="E190" s="135">
        <f ca="1">[1]!ripe([1]!Olekuvorrand($C187,$T188,$Y188,$X188,$W188,E$4,[1]!juhe($T188,6)),[1]!juhe($T188,6),$C187,0)</f>
        <v>5.8952323735406464</v>
      </c>
      <c r="F190" s="135">
        <f ca="1">[1]!ripe([1]!Olekuvorrand($C187,$T188,$Y188,$X188,$W188,F$4,[1]!juhe($T188,6)),[1]!juhe($T188,6),$C187,0)</f>
        <v>5.9101164672416937</v>
      </c>
      <c r="G190" s="135">
        <f ca="1">[1]!ripe([1]!Olekuvorrand($C187,$T188,$Y188,$X188,$W188,G$4,[1]!juhe($T188,6)),[1]!juhe($T188,6),$C187,0)</f>
        <v>5.925024316853583</v>
      </c>
      <c r="H190" s="135">
        <f ca="1">[1]!ripe([1]!Olekuvorrand($C187,$T188,$Y188,$X188,$W188,H$4,[1]!juhe($T188,6)),[1]!juhe($T188,6),$C187,0)</f>
        <v>5.939965434454586</v>
      </c>
      <c r="I190" s="135">
        <f ca="1">[1]!ripe([1]!Olekuvorrand($C187,$T188,$Y188,$X188,$W188,I$4,[1]!juhe($T188,6)),[1]!juhe($T188,6),$C187,0)</f>
        <v>5.9549299822927386</v>
      </c>
      <c r="J190" s="135">
        <f ca="1">[1]!ripe([1]!Olekuvorrand($C187,$T188,$Y188,$X188,$W188,J$4,[1]!juhe($T188,6)),[1]!juhe($T188,6),$C187,0)</f>
        <v>5.9699275646214964</v>
      </c>
      <c r="K190" s="135">
        <f ca="1">[1]!ripe([1]!Olekuvorrand($C187,$T188,$Y188,$X188,$W188,K$4,[1]!juhe($T188,6)),[1]!juhe($T188,6),$C187,0)</f>
        <v>5.9849482400225895</v>
      </c>
      <c r="L190" s="135">
        <f ca="1">[1]!ripe([1]!Olekuvorrand($C187,$T188,$Y188,$X188,$W188,L$4,[1]!juhe($T188,6)),[1]!juhe($T188,6),$C187,0)</f>
        <v>5.999998399094352</v>
      </c>
      <c r="M190" s="135">
        <f ca="1">[1]!ripe([1]!Olekuvorrand($C187,$T188,$Y188,$X188,$W188,M$4,[1]!juhe($T188,6)),[1]!juhe($T188,6),$C187,0)</f>
        <v>6.0150745923540301</v>
      </c>
      <c r="N190" s="135">
        <f ca="1">[1]!ripe([1]!Olekuvorrand($C187,$T188,$Y188,$X188,$W188,N$4,[1]!juhe($T188,6)),[1]!juhe($T188,6),$C187,0)</f>
        <v>6.0301799807258396</v>
      </c>
      <c r="O190" s="236"/>
      <c r="P190" s="162"/>
      <c r="Q190" s="168"/>
      <c r="R190" s="155"/>
      <c r="S190" s="155"/>
      <c r="T190" s="155"/>
      <c r="U190" s="155"/>
      <c r="V190" s="155"/>
      <c r="W190" s="155"/>
      <c r="X190" s="155"/>
      <c r="Y190" s="155"/>
      <c r="Z190" s="155"/>
      <c r="AA190" s="154"/>
    </row>
    <row r="191" spans="1:27" x14ac:dyDescent="0.2">
      <c r="A191" s="114"/>
      <c r="B191" s="116" t="str">
        <f>Visangud!C108</f>
        <v>151Y-152Y</v>
      </c>
      <c r="C191" s="145">
        <f>Visangud!S108</f>
        <v>247.13679999999999</v>
      </c>
      <c r="D191" s="10" t="s">
        <v>31</v>
      </c>
      <c r="E191" s="12">
        <f ca="1">[1]!ripe(E$187,[1]!juhe($T$7,6),$C191,0)</f>
        <v>2.1673786209759163</v>
      </c>
      <c r="F191" s="12">
        <f ca="1">[1]!ripe(F$187,[1]!juhe($T$7,6),$C191,0)</f>
        <v>2.172850749034013</v>
      </c>
      <c r="G191" s="12">
        <f ca="1">[1]!ripe(G$187,[1]!juhe($T$7,6),$C191,0)</f>
        <v>2.1783316109383803</v>
      </c>
      <c r="H191" s="12">
        <f ca="1">[1]!ripe(H$187,[1]!juhe($T$7,6),$C191,0)</f>
        <v>2.1838247037988494</v>
      </c>
      <c r="I191" s="12">
        <f ca="1">[1]!ripe(I$187,[1]!juhe($T$7,6),$C191,0)</f>
        <v>2.1893264107718524</v>
      </c>
      <c r="J191" s="12">
        <f ca="1">[1]!ripe(J$187,[1]!juhe($T$7,6),$C191,0)</f>
        <v>2.1948402628553714</v>
      </c>
      <c r="K191" s="12">
        <f ca="1">[1]!ripe(K$187,[1]!juhe($T$7,6),$C191,0)</f>
        <v>2.2003626050929848</v>
      </c>
      <c r="L191" s="12">
        <f ca="1">[1]!ripe(L$187,[1]!juhe($T$7,6),$C191,0)</f>
        <v>2.2058957869843092</v>
      </c>
      <c r="M191" s="12">
        <f ca="1">[1]!ripe(M$187,[1]!juhe($T$7,6),$C191,0)</f>
        <v>2.2114385403290941</v>
      </c>
      <c r="N191" s="12">
        <f ca="1">[1]!ripe(N$187,[1]!juhe($T$7,6),$C191,0)</f>
        <v>2.2169920272392183</v>
      </c>
      <c r="O191" s="145"/>
      <c r="R191" s="155"/>
      <c r="S191" s="155"/>
      <c r="T191" s="155"/>
      <c r="U191" s="155"/>
      <c r="V191" s="155"/>
      <c r="W191" s="155"/>
      <c r="X191" s="155"/>
      <c r="Y191" s="155"/>
      <c r="Z191" s="155"/>
    </row>
    <row r="192" spans="1:27" x14ac:dyDescent="0.2">
      <c r="A192" s="118"/>
      <c r="B192" s="130"/>
      <c r="C192" s="145">
        <f>Visangud!S109</f>
        <v>420.36619999999999</v>
      </c>
      <c r="D192" s="10" t="s">
        <v>31</v>
      </c>
      <c r="E192" s="12">
        <f ca="1">[1]!ripe(E$187,[1]!juhe($T$7,6),$C192,0)</f>
        <v>6.2706927935234509</v>
      </c>
      <c r="F192" s="12">
        <f ca="1">[1]!ripe(F$187,[1]!juhe($T$7,6),$C192,0)</f>
        <v>6.2865248376559597</v>
      </c>
      <c r="G192" s="12">
        <f ca="1">[1]!ripe(G$187,[1]!juhe($T$7,6),$C192,0)</f>
        <v>6.3023821506853448</v>
      </c>
      <c r="H192" s="12">
        <f ca="1">[1]!ripe(H$187,[1]!juhe($T$7,6),$C192,0)</f>
        <v>6.3182748505029656</v>
      </c>
      <c r="I192" s="12">
        <f ca="1">[1]!ripe(I$187,[1]!juhe($T$7,6),$C192,0)</f>
        <v>6.3341924728019965</v>
      </c>
      <c r="J192" s="12">
        <f ca="1">[1]!ripe(J$187,[1]!juhe($T$7,6),$C192,0)</f>
        <v>6.3501452335195063</v>
      </c>
      <c r="K192" s="12">
        <f ca="1">[1]!ripe(K$187,[1]!juhe($T$7,6),$C192,0)</f>
        <v>6.3661225580799838</v>
      </c>
      <c r="L192" s="12">
        <f ca="1">[1]!ripe(L$187,[1]!juhe($T$7,6),$C192,0)</f>
        <v>6.3821312440914566</v>
      </c>
      <c r="M192" s="12">
        <f ca="1">[1]!ripe(M$187,[1]!juhe($T$7,6),$C192,0)</f>
        <v>6.3981676223776702</v>
      </c>
      <c r="N192" s="12">
        <f ca="1">[1]!ripe(N$187,[1]!juhe($T$7,6),$C192,0)</f>
        <v>6.4142350551783878</v>
      </c>
      <c r="O192" s="146"/>
      <c r="R192" s="155"/>
      <c r="S192" s="155"/>
      <c r="T192" s="155"/>
      <c r="U192" s="155"/>
      <c r="V192" s="155"/>
      <c r="W192" s="155"/>
      <c r="X192" s="155"/>
      <c r="Y192" s="155"/>
      <c r="Z192" s="155"/>
    </row>
    <row r="193" spans="1:27" s="128" customFormat="1" hidden="1" x14ac:dyDescent="0.2">
      <c r="A193" s="220">
        <v>1</v>
      </c>
      <c r="B193" s="221" t="str">
        <f ca="1">R194</f>
        <v>154Y- 156Y</v>
      </c>
      <c r="C193" s="236">
        <f ca="1">S194</f>
        <v>360.0712441914219</v>
      </c>
      <c r="D193" s="133" t="s">
        <v>137</v>
      </c>
      <c r="E193" s="134">
        <f ca="1">[1]!Olekuvorrand($C193,$T194,$Y194,$X194,$W194,E$4,[1]!juhe($T194,6),TRUE)</f>
        <v>142.84485578536987</v>
      </c>
      <c r="F193" s="134">
        <f ca="1">[1]!Olekuvorrand($C193,$T194,$Y194,$X194,$W194,F$4,[1]!juhe($T194,6),TRUE)</f>
        <v>142.53157377243042</v>
      </c>
      <c r="G193" s="134">
        <f ca="1">[1]!Olekuvorrand($C193,$T194,$Y194,$X194,$W194,G$4,[1]!juhe($T194,6),TRUE)</f>
        <v>142.21960306167603</v>
      </c>
      <c r="H193" s="134">
        <f ca="1">[1]!Olekuvorrand($C193,$T194,$Y194,$X194,$W194,H$4,[1]!juhe($T194,6),TRUE)</f>
        <v>141.90906286239624</v>
      </c>
      <c r="I193" s="134">
        <f ca="1">[1]!Olekuvorrand($C193,$T194,$Y194,$X194,$W194,I$4,[1]!juhe($T194,6),TRUE)</f>
        <v>141.59995317459106</v>
      </c>
      <c r="J193" s="134">
        <f ca="1">[1]!Olekuvorrand($C193,$T194,$Y194,$X194,$W194,J$4,[1]!juhe($T194,6),TRUE)</f>
        <v>141.29215478897095</v>
      </c>
      <c r="K193" s="134">
        <f ca="1">[1]!Olekuvorrand($C193,$T194,$Y194,$X194,$W194,K$4,[1]!juhe($T194,6),TRUE)</f>
        <v>140.98566770553589</v>
      </c>
      <c r="L193" s="134">
        <f ca="1">[1]!Olekuvorrand($C193,$T194,$Y194,$X194,$W194,L$4,[1]!juhe($T194,6),TRUE)</f>
        <v>140.68061113357544</v>
      </c>
      <c r="M193" s="134">
        <f ca="1">[1]!Olekuvorrand($C193,$T194,$Y194,$X194,$W194,M$4,[1]!juhe($T194,6),TRUE)</f>
        <v>140.37686586380005</v>
      </c>
      <c r="N193" s="134">
        <f ca="1">[1]!Olekuvorrand($C193,$T194,$Y194,$X194,$W194,N$4,[1]!juhe($T194,6),TRUE)</f>
        <v>140.07443189620972</v>
      </c>
      <c r="O193" s="236">
        <f ca="1">U194</f>
        <v>141.29215478897095</v>
      </c>
      <c r="P193" s="162"/>
      <c r="Q193" s="168"/>
      <c r="R193" s="155"/>
      <c r="S193" s="155"/>
      <c r="T193" s="155"/>
      <c r="U193" s="155"/>
      <c r="V193" s="155"/>
      <c r="W193" s="155"/>
      <c r="X193" s="155"/>
      <c r="Y193" s="155"/>
      <c r="Z193" s="155"/>
      <c r="AA193" s="154"/>
    </row>
    <row r="194" spans="1:27" s="128" customFormat="1" x14ac:dyDescent="0.2">
      <c r="A194" s="220"/>
      <c r="B194" s="221"/>
      <c r="C194" s="236"/>
      <c r="D194" s="133" t="s">
        <v>32</v>
      </c>
      <c r="E194" s="134">
        <f ca="1">E193*[1]!juhe($T194,2)/10</f>
        <v>1332.7425044775009</v>
      </c>
      <c r="F194" s="134">
        <f ca="1">F193*[1]!juhe($T194,2)/10</f>
        <v>1329.8195832967758</v>
      </c>
      <c r="G194" s="134">
        <f ca="1">G193*[1]!juhe($T194,2)/10</f>
        <v>1326.9088965654373</v>
      </c>
      <c r="H194" s="134">
        <f ca="1">H193*[1]!juhe($T194,2)/10</f>
        <v>1324.0115565061569</v>
      </c>
      <c r="I194" s="134">
        <f ca="1">I193*[1]!juhe($T194,2)/10</f>
        <v>1321.1275631189346</v>
      </c>
      <c r="J194" s="134">
        <f ca="1">J193*[1]!juhe($T194,2)/10</f>
        <v>1318.2558041810989</v>
      </c>
      <c r="K194" s="134">
        <f ca="1">K193*[1]!juhe($T194,2)/10</f>
        <v>1315.3962796926498</v>
      </c>
      <c r="L194" s="134">
        <f ca="1">L193*[1]!juhe($T194,2)/10</f>
        <v>1312.5501018762589</v>
      </c>
      <c r="M194" s="134">
        <f ca="1">M193*[1]!juhe($T194,2)/10</f>
        <v>1309.7161585092545</v>
      </c>
      <c r="N194" s="134">
        <f ca="1">N193*[1]!juhe($T194,2)/10</f>
        <v>1306.8944495916367</v>
      </c>
      <c r="O194" s="236"/>
      <c r="P194" s="162"/>
      <c r="Q194" s="168" t="s">
        <v>277</v>
      </c>
      <c r="R194" s="155" t="str">
        <f t="shared" ref="R194:Y194" ca="1" si="20">INDIRECT("'"&amp;$S$1&amp;"'!"&amp;$Q194&amp;R$4)</f>
        <v>154Y- 156Y</v>
      </c>
      <c r="S194" s="155">
        <f t="shared" ca="1" si="20"/>
        <v>360.0712441914219</v>
      </c>
      <c r="T194" s="155" t="str">
        <f t="shared" ca="1" si="20"/>
        <v>OPGW-2S 2/48B1 (0/93-55.3)</v>
      </c>
      <c r="U194" s="155">
        <f t="shared" ca="1" si="20"/>
        <v>141.29215478897095</v>
      </c>
      <c r="V194" s="155">
        <f t="shared" ca="1" si="20"/>
        <v>5</v>
      </c>
      <c r="W194" s="155">
        <f t="shared" ca="1" si="20"/>
        <v>0.22445444521634395</v>
      </c>
      <c r="X194" s="155">
        <f t="shared" ca="1" si="20"/>
        <v>-5</v>
      </c>
      <c r="Y194" s="155">
        <f t="shared" ca="1" si="20"/>
        <v>334.58954095840454</v>
      </c>
      <c r="Z194" s="155">
        <v>1</v>
      </c>
      <c r="AA194" s="154"/>
    </row>
    <row r="195" spans="1:27" s="128" customFormat="1" x14ac:dyDescent="0.2">
      <c r="A195" s="220"/>
      <c r="B195" s="221"/>
      <c r="C195" s="236"/>
      <c r="D195" s="133" t="s">
        <v>31</v>
      </c>
      <c r="E195" s="135">
        <f ca="1">[1]!ripe([1]!Olekuvorrand($C193,$T194,$Y194,$X194,$W194,E$4,[1]!juhe($T194,6),TRUE),[1]!juhe($T194,6),$C193,0)</f>
        <v>7.090915403721997</v>
      </c>
      <c r="F195" s="135">
        <f ca="1">[1]!ripe([1]!Olekuvorrand($C193,$T194,$Y194,$X194,$W194,F$4,[1]!juhe($T194,6),TRUE),[1]!juhe($T194,6),$C193,0)</f>
        <v>7.1065011170658225</v>
      </c>
      <c r="G195" s="135">
        <f ca="1">[1]!ripe([1]!Olekuvorrand($C193,$T194,$Y194,$X194,$W194,G$4,[1]!juhe($T194,6),TRUE),[1]!juhe($T194,6),$C193,0)</f>
        <v>7.1220898274597504</v>
      </c>
      <c r="H195" s="135">
        <f ca="1">[1]!ripe([1]!Olekuvorrand($C193,$T194,$Y194,$X194,$W194,H$4,[1]!juhe($T194,6),TRUE),[1]!juhe($T194,6),$C193,0)</f>
        <v>7.1376751265921428</v>
      </c>
      <c r="I195" s="135">
        <f ca="1">[1]!ripe([1]!Olekuvorrand($C193,$T194,$Y194,$X194,$W194,I$4,[1]!juhe($T194,6),TRUE),[1]!juhe($T194,6),$C193,0)</f>
        <v>7.1532565196687017</v>
      </c>
      <c r="J195" s="135">
        <f ca="1">[1]!ripe([1]!Olekuvorrand($C193,$T194,$Y194,$X194,$W194,J$4,[1]!juhe($T194,6),TRUE),[1]!juhe($T194,6),$C193,0)</f>
        <v>7.1688395561930518</v>
      </c>
      <c r="K195" s="135">
        <f ca="1">[1]!ripe([1]!Olekuvorrand($C193,$T194,$Y194,$X194,$W194,K$4,[1]!juhe($T194,6),TRUE),[1]!juhe($T194,6),$C193,0)</f>
        <v>7.1844238121174229</v>
      </c>
      <c r="L195" s="135">
        <f ca="1">[1]!ripe([1]!Olekuvorrand($C193,$T194,$Y194,$X194,$W194,L$4,[1]!juhe($T194,6),TRUE),[1]!juhe($T194,6),$C193,0)</f>
        <v>7.2000027585122082</v>
      </c>
      <c r="M195" s="135">
        <f ca="1">[1]!ripe([1]!Olekuvorrand($C193,$T194,$Y194,$X194,$W194,M$4,[1]!juhe($T194,6),TRUE),[1]!juhe($T194,6),$C193,0)</f>
        <v>7.2155820120224679</v>
      </c>
      <c r="N195" s="135">
        <f ca="1">[1]!ripe([1]!Olekuvorrand($C193,$T194,$Y194,$X194,$W194,N$4,[1]!juhe($T194,6),TRUE),[1]!juhe($T194,6),$C193,0)</f>
        <v>7.2311611371120943</v>
      </c>
      <c r="O195" s="236"/>
      <c r="P195" s="162"/>
      <c r="Q195" s="168"/>
      <c r="R195" s="155"/>
      <c r="S195" s="155"/>
      <c r="T195" s="155"/>
      <c r="U195" s="155"/>
      <c r="V195" s="155"/>
      <c r="W195" s="155"/>
      <c r="X195" s="155"/>
      <c r="Y195" s="155"/>
      <c r="Z195" s="155"/>
      <c r="AA195" s="154"/>
    </row>
    <row r="196" spans="1:27" s="128" customFormat="1" x14ac:dyDescent="0.2">
      <c r="A196" s="220"/>
      <c r="B196" s="221"/>
      <c r="C196" s="236"/>
      <c r="D196" s="133" t="s">
        <v>247</v>
      </c>
      <c r="E196" s="135">
        <f ca="1">[1]!ripe([1]!Olekuvorrand($C193,$T194,$Y194,$X194,$W194,E$4,[1]!juhe($T194,6)),[1]!juhe($T194,6),$C193,0)</f>
        <v>7.090915403721997</v>
      </c>
      <c r="F196" s="135">
        <f ca="1">[1]!ripe([1]!Olekuvorrand($C193,$T194,$Y194,$X194,$W194,F$4,[1]!juhe($T194,6)),[1]!juhe($T194,6),$C193,0)</f>
        <v>7.1065011170658225</v>
      </c>
      <c r="G196" s="135">
        <f ca="1">[1]!ripe([1]!Olekuvorrand($C193,$T194,$Y194,$X194,$W194,G$4,[1]!juhe($T194,6)),[1]!juhe($T194,6),$C193,0)</f>
        <v>7.1220898274597504</v>
      </c>
      <c r="H196" s="135">
        <f ca="1">[1]!ripe([1]!Olekuvorrand($C193,$T194,$Y194,$X194,$W194,H$4,[1]!juhe($T194,6)),[1]!juhe($T194,6),$C193,0)</f>
        <v>7.1376751265921428</v>
      </c>
      <c r="I196" s="135">
        <f ca="1">[1]!ripe([1]!Olekuvorrand($C193,$T194,$Y194,$X194,$W194,I$4,[1]!juhe($T194,6)),[1]!juhe($T194,6),$C193,0)</f>
        <v>7.1532565196687017</v>
      </c>
      <c r="J196" s="135">
        <f ca="1">[1]!ripe([1]!Olekuvorrand($C193,$T194,$Y194,$X194,$W194,J$4,[1]!juhe($T194,6)),[1]!juhe($T194,6),$C193,0)</f>
        <v>7.1688395561930518</v>
      </c>
      <c r="K196" s="135">
        <f ca="1">[1]!ripe([1]!Olekuvorrand($C193,$T194,$Y194,$X194,$W194,K$4,[1]!juhe($T194,6)),[1]!juhe($T194,6),$C193,0)</f>
        <v>7.1844238121174229</v>
      </c>
      <c r="L196" s="135">
        <f ca="1">[1]!ripe([1]!Olekuvorrand($C193,$T194,$Y194,$X194,$W194,L$4,[1]!juhe($T194,6)),[1]!juhe($T194,6),$C193,0)</f>
        <v>7.2000027585122082</v>
      </c>
      <c r="M196" s="135">
        <f ca="1">[1]!ripe([1]!Olekuvorrand($C193,$T194,$Y194,$X194,$W194,M$4,[1]!juhe($T194,6)),[1]!juhe($T194,6),$C193,0)</f>
        <v>7.2155820120224679</v>
      </c>
      <c r="N196" s="135">
        <f ca="1">[1]!ripe([1]!Olekuvorrand($C193,$T194,$Y194,$X194,$W194,N$4,[1]!juhe($T194,6)),[1]!juhe($T194,6),$C193,0)</f>
        <v>7.2311611371120943</v>
      </c>
      <c r="O196" s="236"/>
      <c r="P196" s="162"/>
      <c r="Q196" s="168"/>
      <c r="R196" s="155"/>
      <c r="S196" s="155"/>
      <c r="T196" s="155"/>
      <c r="U196" s="155"/>
      <c r="V196" s="155"/>
      <c r="W196" s="155"/>
      <c r="X196" s="155"/>
      <c r="Y196" s="155"/>
      <c r="Z196" s="155"/>
      <c r="AA196" s="154"/>
    </row>
    <row r="197" spans="1:27" x14ac:dyDescent="0.2">
      <c r="A197" s="114"/>
      <c r="B197" s="116" t="str">
        <f>Visangud!C109</f>
        <v>152Y-153Y</v>
      </c>
      <c r="C197" s="145" t="e">
        <f>Visangud!#REF!</f>
        <v>#REF!</v>
      </c>
      <c r="D197" s="10" t="s">
        <v>31</v>
      </c>
      <c r="E197" s="12" t="e">
        <f ca="1">[1]!ripe(E$193,[1]!juhe($T$7,6),$C197,0)</f>
        <v>#VALUE!</v>
      </c>
      <c r="F197" s="12" t="e">
        <f ca="1">[1]!ripe(F$193,[1]!juhe($T$7,6),$C197,0)</f>
        <v>#VALUE!</v>
      </c>
      <c r="G197" s="12" t="e">
        <f ca="1">[1]!ripe(G$193,[1]!juhe($T$7,6),$C197,0)</f>
        <v>#VALUE!</v>
      </c>
      <c r="H197" s="12" t="e">
        <f ca="1">[1]!ripe(H$193,[1]!juhe($T$7,6),$C197,0)</f>
        <v>#VALUE!</v>
      </c>
      <c r="I197" s="12" t="e">
        <f ca="1">[1]!ripe(I$193,[1]!juhe($T$7,6),$C197,0)</f>
        <v>#VALUE!</v>
      </c>
      <c r="J197" s="12" t="e">
        <f ca="1">[1]!ripe(J$193,[1]!juhe($T$7,6),$C197,0)</f>
        <v>#VALUE!</v>
      </c>
      <c r="K197" s="12" t="e">
        <f ca="1">[1]!ripe(K$193,[1]!juhe($T$7,6),$C197,0)</f>
        <v>#VALUE!</v>
      </c>
      <c r="L197" s="12" t="e">
        <f ca="1">[1]!ripe(L$193,[1]!juhe($T$7,6),$C197,0)</f>
        <v>#VALUE!</v>
      </c>
      <c r="M197" s="12" t="e">
        <f ca="1">[1]!ripe(M$193,[1]!juhe($T$7,6),$C197,0)</f>
        <v>#VALUE!</v>
      </c>
      <c r="N197" s="12" t="e">
        <f ca="1">[1]!ripe(N$193,[1]!juhe($T$7,6),$C197,0)</f>
        <v>#VALUE!</v>
      </c>
      <c r="O197" s="145"/>
      <c r="R197" s="155"/>
      <c r="S197" s="155"/>
      <c r="T197" s="155"/>
      <c r="U197" s="155"/>
      <c r="V197" s="155"/>
      <c r="W197" s="155"/>
      <c r="X197" s="155"/>
      <c r="Y197" s="155"/>
      <c r="Z197" s="155"/>
    </row>
    <row r="198" spans="1:27" x14ac:dyDescent="0.2">
      <c r="A198" s="118"/>
      <c r="B198" s="116" t="str">
        <f>Visangud!C110</f>
        <v>153Y-154Y</v>
      </c>
      <c r="C198" s="145" t="e">
        <f>Visangud!#REF!</f>
        <v>#REF!</v>
      </c>
      <c r="D198" s="10" t="s">
        <v>31</v>
      </c>
      <c r="E198" s="12" t="e">
        <f ca="1">[1]!ripe(E$193,[1]!juhe($T$7,6),$C198,0)</f>
        <v>#VALUE!</v>
      </c>
      <c r="F198" s="12" t="e">
        <f ca="1">[1]!ripe(F$193,[1]!juhe($T$7,6),$C198,0)</f>
        <v>#VALUE!</v>
      </c>
      <c r="G198" s="12" t="e">
        <f ca="1">[1]!ripe(G$193,[1]!juhe($T$7,6),$C198,0)</f>
        <v>#VALUE!</v>
      </c>
      <c r="H198" s="12" t="e">
        <f ca="1">[1]!ripe(H$193,[1]!juhe($T$7,6),$C198,0)</f>
        <v>#VALUE!</v>
      </c>
      <c r="I198" s="12" t="e">
        <f ca="1">[1]!ripe(I$193,[1]!juhe($T$7,6),$C198,0)</f>
        <v>#VALUE!</v>
      </c>
      <c r="J198" s="12" t="e">
        <f ca="1">[1]!ripe(J$193,[1]!juhe($T$7,6),$C198,0)</f>
        <v>#VALUE!</v>
      </c>
      <c r="K198" s="12" t="e">
        <f ca="1">[1]!ripe(K$193,[1]!juhe($T$7,6),$C198,0)</f>
        <v>#VALUE!</v>
      </c>
      <c r="L198" s="12" t="e">
        <f ca="1">[1]!ripe(L$193,[1]!juhe($T$7,6),$C198,0)</f>
        <v>#VALUE!</v>
      </c>
      <c r="M198" s="12" t="e">
        <f ca="1">[1]!ripe(M$193,[1]!juhe($T$7,6),$C198,0)</f>
        <v>#VALUE!</v>
      </c>
      <c r="N198" s="12" t="e">
        <f ca="1">[1]!ripe(N$193,[1]!juhe($T$7,6),$C198,0)</f>
        <v>#VALUE!</v>
      </c>
      <c r="O198" s="146"/>
      <c r="R198" s="155"/>
      <c r="S198" s="155"/>
      <c r="T198" s="155"/>
      <c r="U198" s="155"/>
      <c r="V198" s="155"/>
      <c r="W198" s="155"/>
      <c r="X198" s="155"/>
      <c r="Y198" s="155"/>
      <c r="Z198" s="155"/>
    </row>
    <row r="199" spans="1:27" x14ac:dyDescent="0.2">
      <c r="A199" s="118"/>
      <c r="B199" s="130"/>
      <c r="C199" s="145" t="e">
        <f>Visangud!#REF!</f>
        <v>#REF!</v>
      </c>
      <c r="D199" s="10" t="s">
        <v>31</v>
      </c>
      <c r="E199" s="12" t="e">
        <f ca="1">[1]!ripe(E$193,[1]!juhe($T$7,6),$C199,0)</f>
        <v>#VALUE!</v>
      </c>
      <c r="F199" s="12" t="e">
        <f ca="1">[1]!ripe(F$193,[1]!juhe($T$7,6),$C199,0)</f>
        <v>#VALUE!</v>
      </c>
      <c r="G199" s="12" t="e">
        <f ca="1">[1]!ripe(G$193,[1]!juhe($T$7,6),$C199,0)</f>
        <v>#VALUE!</v>
      </c>
      <c r="H199" s="12" t="e">
        <f ca="1">[1]!ripe(H$193,[1]!juhe($T$7,6),$C199,0)</f>
        <v>#VALUE!</v>
      </c>
      <c r="I199" s="12" t="e">
        <f ca="1">[1]!ripe(I$193,[1]!juhe($T$7,6),$C199,0)</f>
        <v>#VALUE!</v>
      </c>
      <c r="J199" s="12" t="e">
        <f ca="1">[1]!ripe(J$193,[1]!juhe($T$7,6),$C199,0)</f>
        <v>#VALUE!</v>
      </c>
      <c r="K199" s="12" t="e">
        <f ca="1">[1]!ripe(K$193,[1]!juhe($T$7,6),$C199,0)</f>
        <v>#VALUE!</v>
      </c>
      <c r="L199" s="12" t="e">
        <f ca="1">[1]!ripe(L$193,[1]!juhe($T$7,6),$C199,0)</f>
        <v>#VALUE!</v>
      </c>
      <c r="M199" s="12" t="e">
        <f ca="1">[1]!ripe(M$193,[1]!juhe($T$7,6),$C199,0)</f>
        <v>#VALUE!</v>
      </c>
      <c r="N199" s="12" t="e">
        <f ca="1">[1]!ripe(N$193,[1]!juhe($T$7,6),$C199,0)</f>
        <v>#VALUE!</v>
      </c>
      <c r="O199" s="146"/>
      <c r="R199" s="155"/>
      <c r="S199" s="155"/>
      <c r="T199" s="155"/>
      <c r="U199" s="155"/>
      <c r="V199" s="155"/>
      <c r="W199" s="155"/>
      <c r="X199" s="155"/>
      <c r="Y199" s="155"/>
      <c r="Z199" s="155"/>
    </row>
    <row r="200" spans="1:27" s="128" customFormat="1" hidden="1" x14ac:dyDescent="0.2">
      <c r="A200" s="220">
        <v>1</v>
      </c>
      <c r="B200" s="221" t="str">
        <f ca="1">R201</f>
        <v>156Y- 164Y</v>
      </c>
      <c r="C200" s="236">
        <f ca="1">S201</f>
        <v>372.00337821373904</v>
      </c>
      <c r="D200" s="133" t="s">
        <v>137</v>
      </c>
      <c r="E200" s="134">
        <f ca="1">[1]!Olekuvorrand($C200,$T201,$Y201,$X201,$W201,E$4,[1]!juhe($T201,6),TRUE)</f>
        <v>142.46886968612671</v>
      </c>
      <c r="F200" s="134">
        <f ca="1">[1]!Olekuvorrand($C200,$T201,$Y201,$X201,$W201,F$4,[1]!juhe($T201,6),TRUE)</f>
        <v>142.17072725296021</v>
      </c>
      <c r="G200" s="134">
        <f ca="1">[1]!Olekuvorrand($C200,$T201,$Y201,$X201,$W201,G$4,[1]!juhe($T201,6),TRUE)</f>
        <v>141.87377691268921</v>
      </c>
      <c r="H200" s="134">
        <f ca="1">[1]!Olekuvorrand($C200,$T201,$Y201,$X201,$W201,H$4,[1]!juhe($T201,6),TRUE)</f>
        <v>141.57813787460327</v>
      </c>
      <c r="I200" s="134">
        <f ca="1">[1]!Olekuvorrand($C200,$T201,$Y201,$X201,$W201,I$4,[1]!juhe($T201,6),TRUE)</f>
        <v>141.28381013870239</v>
      </c>
      <c r="J200" s="134">
        <f ca="1">[1]!Olekuvorrand($C200,$T201,$Y201,$X201,$W201,J$4,[1]!juhe($T201,6),TRUE)</f>
        <v>140.99079370498657</v>
      </c>
      <c r="K200" s="134">
        <f ca="1">[1]!Olekuvorrand($C200,$T201,$Y201,$X201,$W201,K$4,[1]!juhe($T201,6),TRUE)</f>
        <v>140.69896936416626</v>
      </c>
      <c r="L200" s="134">
        <f ca="1">[1]!Olekuvorrand($C200,$T201,$Y201,$X201,$W201,L$4,[1]!juhe($T201,6),TRUE)</f>
        <v>140.40833711624146</v>
      </c>
      <c r="M200" s="134">
        <f ca="1">[1]!Olekuvorrand($C200,$T201,$Y201,$X201,$W201,M$4,[1]!juhe($T201,6),TRUE)</f>
        <v>140.11901617050171</v>
      </c>
      <c r="N200" s="134">
        <f ca="1">[1]!Olekuvorrand($C200,$T201,$Y201,$X201,$W201,N$4,[1]!juhe($T201,6),TRUE)</f>
        <v>139.83100652694702</v>
      </c>
      <c r="O200" s="236">
        <f ca="1">U201</f>
        <v>140.99079370498657</v>
      </c>
      <c r="P200" s="162"/>
      <c r="Q200" s="168"/>
      <c r="R200" s="155"/>
      <c r="S200" s="155"/>
      <c r="T200" s="155"/>
      <c r="U200" s="155"/>
      <c r="V200" s="155"/>
      <c r="W200" s="155"/>
      <c r="X200" s="155"/>
      <c r="Y200" s="155"/>
      <c r="Z200" s="155"/>
      <c r="AA200" s="154"/>
    </row>
    <row r="201" spans="1:27" s="128" customFormat="1" x14ac:dyDescent="0.2">
      <c r="A201" s="220"/>
      <c r="B201" s="221"/>
      <c r="C201" s="236"/>
      <c r="D201" s="133" t="s">
        <v>32</v>
      </c>
      <c r="E201" s="134">
        <f ca="1">E200*[1]!juhe($T201,2)/10</f>
        <v>1329.2345541715622</v>
      </c>
      <c r="F201" s="134">
        <f ca="1">F200*[1]!juhe($T201,2)/10</f>
        <v>1326.4528852701187</v>
      </c>
      <c r="G201" s="134">
        <f ca="1">G200*[1]!juhe($T201,2)/10</f>
        <v>1323.6823385953903</v>
      </c>
      <c r="H201" s="134">
        <f ca="1">H200*[1]!juhe($T201,2)/10</f>
        <v>1320.9240263700485</v>
      </c>
      <c r="I201" s="134">
        <f ca="1">I200*[1]!juhe($T201,2)/10</f>
        <v>1318.1779485940933</v>
      </c>
      <c r="J201" s="134">
        <f ca="1">J200*[1]!juhe($T201,2)/10</f>
        <v>1315.4441052675247</v>
      </c>
      <c r="K201" s="134">
        <f ca="1">K200*[1]!juhe($T201,2)/10</f>
        <v>1312.7213841676712</v>
      </c>
      <c r="L201" s="134">
        <f ca="1">L200*[1]!juhe($T201,2)/10</f>
        <v>1310.0097852945328</v>
      </c>
      <c r="M201" s="134">
        <f ca="1">M200*[1]!juhe($T201,2)/10</f>
        <v>1307.3104208707809</v>
      </c>
      <c r="N201" s="134">
        <f ca="1">N200*[1]!juhe($T201,2)/10</f>
        <v>1304.6232908964157</v>
      </c>
      <c r="O201" s="236"/>
      <c r="P201" s="162"/>
      <c r="Q201" s="168" t="s">
        <v>278</v>
      </c>
      <c r="R201" s="155" t="str">
        <f t="shared" ref="R201:Y201" ca="1" si="21">INDIRECT("'"&amp;$S$1&amp;"'!"&amp;$Q201&amp;R$4)</f>
        <v>156Y- 164Y</v>
      </c>
      <c r="S201" s="155">
        <f t="shared" ca="1" si="21"/>
        <v>372.00337821373904</v>
      </c>
      <c r="T201" s="155" t="str">
        <f t="shared" ca="1" si="21"/>
        <v>OPGW-2S 2/48B1 (0/93-55.3)</v>
      </c>
      <c r="U201" s="155">
        <f t="shared" ca="1" si="21"/>
        <v>140.99079370498657</v>
      </c>
      <c r="V201" s="155">
        <f t="shared" ca="1" si="21"/>
        <v>5</v>
      </c>
      <c r="W201" s="155">
        <f t="shared" ca="1" si="21"/>
        <v>0.22411886688403518</v>
      </c>
      <c r="X201" s="155">
        <f t="shared" ca="1" si="21"/>
        <v>-5</v>
      </c>
      <c r="Y201" s="155">
        <f t="shared" ca="1" si="21"/>
        <v>338.06318044662476</v>
      </c>
      <c r="Z201" s="155">
        <v>1</v>
      </c>
      <c r="AA201" s="154"/>
    </row>
    <row r="202" spans="1:27" s="128" customFormat="1" x14ac:dyDescent="0.2">
      <c r="A202" s="220"/>
      <c r="B202" s="221"/>
      <c r="C202" s="236"/>
      <c r="D202" s="133" t="s">
        <v>31</v>
      </c>
      <c r="E202" s="135">
        <f ca="1">[1]!ripe([1]!Olekuvorrand($C200,$T201,$Y201,$X201,$W201,E$4,[1]!juhe($T201,6),TRUE),[1]!juhe($T201,6),$C200,0)</f>
        <v>7.5886377026671701</v>
      </c>
      <c r="F202" s="135">
        <f ca="1">[1]!ripe([1]!Olekuvorrand($C200,$T201,$Y201,$X201,$W201,F$4,[1]!juhe($T201,6),TRUE),[1]!juhe($T201,6),$C200,0)</f>
        <v>7.6045516320168227</v>
      </c>
      <c r="G202" s="135">
        <f ca="1">[1]!ripe([1]!Olekuvorrand($C200,$T201,$Y201,$X201,$W201,G$4,[1]!juhe($T201,6),TRUE),[1]!juhe($T201,6),$C200,0)</f>
        <v>7.6204684155400066</v>
      </c>
      <c r="H202" s="135">
        <f ca="1">[1]!ripe([1]!Olekuvorrand($C200,$T201,$Y201,$X201,$W201,H$4,[1]!juhe($T201,6),TRUE),[1]!juhe($T201,6),$C200,0)</f>
        <v>7.6363812392708139</v>
      </c>
      <c r="I202" s="135">
        <f ca="1">[1]!ripe([1]!Olekuvorrand($C200,$T201,$Y201,$X201,$W201,I$4,[1]!juhe($T201,6),TRUE),[1]!juhe($T201,6),$C200,0)</f>
        <v>7.6522896352747436</v>
      </c>
      <c r="J202" s="135">
        <f ca="1">[1]!ripe([1]!Olekuvorrand($C200,$T201,$Y201,$X201,$W201,J$4,[1]!juhe($T201,6),TRUE),[1]!juhe($T201,6),$C200,0)</f>
        <v>7.6681931319482954</v>
      </c>
      <c r="K202" s="135">
        <f ca="1">[1]!ripe([1]!Olekuvorrand($C200,$T201,$Y201,$X201,$W201,K$4,[1]!juhe($T201,6),TRUE),[1]!juhe($T201,6),$C200,0)</f>
        <v>7.6840977644848838</v>
      </c>
      <c r="L202" s="135">
        <f ca="1">[1]!ripe([1]!Olekuvorrand($C200,$T201,$Y201,$X201,$W201,L$4,[1]!juhe($T201,6),TRUE),[1]!juhe($T201,6),$C200,0)</f>
        <v>7.7000031348669662</v>
      </c>
      <c r="M202" s="135">
        <f ca="1">[1]!ripe([1]!Olekuvorrand($C200,$T201,$Y201,$X201,$W201,M$4,[1]!juhe($T201,6),TRUE),[1]!juhe($T201,6),$C200,0)</f>
        <v>7.7159022772536634</v>
      </c>
      <c r="N202" s="135">
        <f ca="1">[1]!ripe([1]!Olekuvorrand($C200,$T201,$Y201,$X201,$W201,N$4,[1]!juhe($T201,6),TRUE),[1]!juhe($T201,6),$C200,0)</f>
        <v>7.7317947056911747</v>
      </c>
      <c r="O202" s="236"/>
      <c r="P202" s="162"/>
      <c r="Q202" s="168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4"/>
    </row>
    <row r="203" spans="1:27" s="128" customFormat="1" x14ac:dyDescent="0.2">
      <c r="A203" s="220"/>
      <c r="B203" s="221"/>
      <c r="C203" s="236"/>
      <c r="D203" s="133" t="s">
        <v>247</v>
      </c>
      <c r="E203" s="135">
        <f ca="1">[1]!ripe([1]!Olekuvorrand($C200,$T201,$Y201,$X201,$W201,E$4,[1]!juhe($T201,6)),[1]!juhe($T201,6),$C200,0)</f>
        <v>7.5886377026671701</v>
      </c>
      <c r="F203" s="135">
        <f ca="1">[1]!ripe([1]!Olekuvorrand($C200,$T201,$Y201,$X201,$W201,F$4,[1]!juhe($T201,6)),[1]!juhe($T201,6),$C200,0)</f>
        <v>7.6045516320168227</v>
      </c>
      <c r="G203" s="135">
        <f ca="1">[1]!ripe([1]!Olekuvorrand($C200,$T201,$Y201,$X201,$W201,G$4,[1]!juhe($T201,6)),[1]!juhe($T201,6),$C200,0)</f>
        <v>7.6204684155400066</v>
      </c>
      <c r="H203" s="135">
        <f ca="1">[1]!ripe([1]!Olekuvorrand($C200,$T201,$Y201,$X201,$W201,H$4,[1]!juhe($T201,6)),[1]!juhe($T201,6),$C200,0)</f>
        <v>7.6363812392708139</v>
      </c>
      <c r="I203" s="135">
        <f ca="1">[1]!ripe([1]!Olekuvorrand($C200,$T201,$Y201,$X201,$W201,I$4,[1]!juhe($T201,6)),[1]!juhe($T201,6),$C200,0)</f>
        <v>7.6522896352747436</v>
      </c>
      <c r="J203" s="135">
        <f ca="1">[1]!ripe([1]!Olekuvorrand($C200,$T201,$Y201,$X201,$W201,J$4,[1]!juhe($T201,6)),[1]!juhe($T201,6),$C200,0)</f>
        <v>7.6681931319482954</v>
      </c>
      <c r="K203" s="135">
        <f ca="1">[1]!ripe([1]!Olekuvorrand($C200,$T201,$Y201,$X201,$W201,K$4,[1]!juhe($T201,6)),[1]!juhe($T201,6),$C200,0)</f>
        <v>7.6840977644848838</v>
      </c>
      <c r="L203" s="135">
        <f ca="1">[1]!ripe([1]!Olekuvorrand($C200,$T201,$Y201,$X201,$W201,L$4,[1]!juhe($T201,6)),[1]!juhe($T201,6),$C200,0)</f>
        <v>7.7000031348669662</v>
      </c>
      <c r="M203" s="135">
        <f ca="1">[1]!ripe([1]!Olekuvorrand($C200,$T201,$Y201,$X201,$W201,M$4,[1]!juhe($T201,6)),[1]!juhe($T201,6),$C200,0)</f>
        <v>7.7159022772536634</v>
      </c>
      <c r="N203" s="135">
        <f ca="1">[1]!ripe([1]!Olekuvorrand($C200,$T201,$Y201,$X201,$W201,N$4,[1]!juhe($T201,6)),[1]!juhe($T201,6),$C200,0)</f>
        <v>7.7317947056911747</v>
      </c>
      <c r="O203" s="236"/>
      <c r="P203" s="162"/>
      <c r="Q203" s="168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4"/>
    </row>
    <row r="204" spans="1:27" x14ac:dyDescent="0.2">
      <c r="A204" s="114"/>
      <c r="B204" s="116" t="str">
        <f>Visangud!C111</f>
        <v>154Y-155Y</v>
      </c>
      <c r="C204" s="145">
        <f>Visangud!T111</f>
        <v>368.31595673986561</v>
      </c>
      <c r="D204" s="10" t="s">
        <v>31</v>
      </c>
      <c r="E204" s="12">
        <f ca="1">[1]!ripe(E$200,[1]!juhe($T$7,6),$C204,0)</f>
        <v>7.4389411069276399</v>
      </c>
      <c r="F204" s="12">
        <f ca="1">[1]!ripe(F$200,[1]!juhe($T$7,6),$C204,0)</f>
        <v>7.4545411115464209</v>
      </c>
      <c r="G204" s="12">
        <f ca="1">[1]!ripe(G$200,[1]!juhe($T$7,6),$C204,0)</f>
        <v>7.4701439140361314</v>
      </c>
      <c r="H204" s="12">
        <f ca="1">[1]!ripe(H$200,[1]!juhe($T$7,6),$C204,0)</f>
        <v>7.4857428348459614</v>
      </c>
      <c r="I204" s="12">
        <f ca="1">[1]!ripe(I$200,[1]!juhe($T$7,6),$C204,0)</f>
        <v>7.5013374152720793</v>
      </c>
      <c r="J204" s="12">
        <f ca="1">[1]!ripe(J$200,[1]!juhe($T$7,6),$C204,0)</f>
        <v>7.5169271930140313</v>
      </c>
      <c r="K204" s="12">
        <f ca="1">[1]!ripe(K$200,[1]!juhe($T$7,6),$C204,0)</f>
        <v>7.5325180842125157</v>
      </c>
      <c r="L204" s="12">
        <f ca="1">[1]!ripe(L$200,[1]!juhe($T$7,6),$C204,0)</f>
        <v>7.5481096987014507</v>
      </c>
      <c r="M204" s="12">
        <f ca="1">[1]!ripe(M$200,[1]!juhe($T$7,6),$C204,0)</f>
        <v>7.5636952080510049</v>
      </c>
      <c r="N204" s="12">
        <f ca="1">[1]!ripe(N$200,[1]!juhe($T$7,6),$C204,0)</f>
        <v>7.5792741358935025</v>
      </c>
      <c r="O204" s="145"/>
      <c r="R204" s="155"/>
      <c r="S204" s="155"/>
      <c r="T204" s="155"/>
      <c r="U204" s="155"/>
      <c r="V204" s="155"/>
      <c r="W204" s="155"/>
      <c r="X204" s="155"/>
      <c r="Y204" s="155"/>
      <c r="Z204" s="155"/>
    </row>
    <row r="205" spans="1:27" x14ac:dyDescent="0.2">
      <c r="A205" s="118"/>
      <c r="B205" s="116" t="str">
        <f>Visangud!C112</f>
        <v>155Y-156Y</v>
      </c>
      <c r="C205" s="145">
        <f>Visangud!T112</f>
        <v>351.21730286771918</v>
      </c>
      <c r="D205" s="10" t="s">
        <v>31</v>
      </c>
      <c r="E205" s="12">
        <f ca="1">[1]!ripe(E$200,[1]!juhe($T$7,6),$C205,0)</f>
        <v>6.7642843938378654</v>
      </c>
      <c r="F205" s="12">
        <f ca="1">[1]!ripe(F$200,[1]!juhe($T$7,6),$C205,0)</f>
        <v>6.7784695938911836</v>
      </c>
      <c r="G205" s="12">
        <f ca="1">[1]!ripe(G$200,[1]!juhe($T$7,6),$C205,0)</f>
        <v>6.7926573380693158</v>
      </c>
      <c r="H205" s="12">
        <f ca="1">[1]!ripe(H$200,[1]!juhe($T$7,6),$C205,0)</f>
        <v>6.8068415526071053</v>
      </c>
      <c r="I205" s="12">
        <f ca="1">[1]!ripe(I$200,[1]!juhe($T$7,6),$C205,0)</f>
        <v>6.8210218204017528</v>
      </c>
      <c r="J205" s="12">
        <f ca="1">[1]!ripe(J$200,[1]!juhe($T$7,6),$C205,0)</f>
        <v>6.8351977210800197</v>
      </c>
      <c r="K205" s="12">
        <f ca="1">[1]!ripe(K$200,[1]!juhe($T$7,6),$C205,0)</f>
        <v>6.8493746342325812</v>
      </c>
      <c r="L205" s="12">
        <f ca="1">[1]!ripe(L$200,[1]!juhe($T$7,6),$C205,0)</f>
        <v>6.8635522050785207</v>
      </c>
      <c r="M205" s="12">
        <f ca="1">[1]!ripe(M$200,[1]!juhe($T$7,6),$C205,0)</f>
        <v>6.8777242244758821</v>
      </c>
      <c r="N205" s="12">
        <f ca="1">[1]!ripe(N$200,[1]!juhe($T$7,6),$C205,0)</f>
        <v>6.8918902592599984</v>
      </c>
      <c r="O205" s="146"/>
      <c r="R205" s="155"/>
      <c r="S205" s="155"/>
      <c r="T205" s="155"/>
      <c r="U205" s="155"/>
      <c r="V205" s="155"/>
      <c r="W205" s="155"/>
      <c r="X205" s="155"/>
      <c r="Y205" s="155"/>
      <c r="Z205" s="155"/>
    </row>
    <row r="206" spans="1:27" x14ac:dyDescent="0.2">
      <c r="A206" s="118"/>
      <c r="B206" s="130"/>
      <c r="C206" s="145">
        <f>Visangud!T115</f>
        <v>0</v>
      </c>
      <c r="D206" s="10" t="s">
        <v>31</v>
      </c>
      <c r="E206" s="12" t="e">
        <f ca="1">[1]!ripe(E$200,[1]!juhe($T$7,6),$C206,0)</f>
        <v>#VALUE!</v>
      </c>
      <c r="F206" s="12" t="e">
        <f ca="1">[1]!ripe(F$200,[1]!juhe($T$7,6),$C206,0)</f>
        <v>#VALUE!</v>
      </c>
      <c r="G206" s="12" t="e">
        <f ca="1">[1]!ripe(G$200,[1]!juhe($T$7,6),$C206,0)</f>
        <v>#VALUE!</v>
      </c>
      <c r="H206" s="12" t="e">
        <f ca="1">[1]!ripe(H$200,[1]!juhe($T$7,6),$C206,0)</f>
        <v>#VALUE!</v>
      </c>
      <c r="I206" s="12" t="e">
        <f ca="1">[1]!ripe(I$200,[1]!juhe($T$7,6),$C206,0)</f>
        <v>#VALUE!</v>
      </c>
      <c r="J206" s="12" t="e">
        <f ca="1">[1]!ripe(J$200,[1]!juhe($T$7,6),$C206,0)</f>
        <v>#VALUE!</v>
      </c>
      <c r="K206" s="12" t="e">
        <f ca="1">[1]!ripe(K$200,[1]!juhe($T$7,6),$C206,0)</f>
        <v>#VALUE!</v>
      </c>
      <c r="L206" s="12" t="e">
        <f ca="1">[1]!ripe(L$200,[1]!juhe($T$7,6),$C206,0)</f>
        <v>#VALUE!</v>
      </c>
      <c r="M206" s="12" t="e">
        <f ca="1">[1]!ripe(M$200,[1]!juhe($T$7,6),$C206,0)</f>
        <v>#VALUE!</v>
      </c>
      <c r="N206" s="12" t="e">
        <f ca="1">[1]!ripe(N$200,[1]!juhe($T$7,6),$C206,0)</f>
        <v>#VALUE!</v>
      </c>
      <c r="O206" s="146"/>
      <c r="R206" s="155"/>
      <c r="S206" s="155"/>
      <c r="T206" s="155"/>
      <c r="U206" s="155"/>
      <c r="V206" s="155"/>
      <c r="W206" s="155"/>
      <c r="X206" s="155"/>
      <c r="Y206" s="155"/>
      <c r="Z206" s="155"/>
    </row>
    <row r="207" spans="1:27" s="128" customFormat="1" hidden="1" x14ac:dyDescent="0.2">
      <c r="A207" s="220">
        <v>1</v>
      </c>
      <c r="B207" s="221" t="str">
        <f ca="1">R208</f>
        <v>164Y - L507 165</v>
      </c>
      <c r="C207" s="236">
        <f ca="1">S208</f>
        <v>427.07131577176727</v>
      </c>
      <c r="D207" s="133" t="s">
        <v>137</v>
      </c>
      <c r="E207" s="134">
        <f ca="1">[1]!Olekuvorrand($C207,$T208,$Y208,$X208,$W208,E$4,[1]!juhe($T208,6),TRUE)</f>
        <v>137.26574182510376</v>
      </c>
      <c r="F207" s="134">
        <f ca="1">[1]!Olekuvorrand($C207,$T208,$Y208,$X208,$W208,F$4,[1]!juhe($T208,6),TRUE)</f>
        <v>137.04055547714233</v>
      </c>
      <c r="G207" s="134">
        <f ca="1">[1]!Olekuvorrand($C207,$T208,$Y208,$X208,$W208,G$4,[1]!juhe($T208,6),TRUE)</f>
        <v>136.81620359420776</v>
      </c>
      <c r="H207" s="134">
        <f ca="1">[1]!Olekuvorrand($C207,$T208,$Y208,$X208,$W208,H$4,[1]!juhe($T208,6),TRUE)</f>
        <v>136.5925669670105</v>
      </c>
      <c r="I207" s="134">
        <f ca="1">[1]!Olekuvorrand($C207,$T208,$Y208,$X208,$W208,I$4,[1]!juhe($T208,6),TRUE)</f>
        <v>136.36988401412964</v>
      </c>
      <c r="J207" s="134">
        <f ca="1">[1]!Olekuvorrand($C207,$T208,$Y208,$X208,$W208,J$4,[1]!juhe($T208,6),TRUE)</f>
        <v>136.14803552627563</v>
      </c>
      <c r="K207" s="134">
        <f ca="1">[1]!Olekuvorrand($C207,$T208,$Y208,$X208,$W208,K$4,[1]!juhe($T208,6),TRUE)</f>
        <v>135.92690229415894</v>
      </c>
      <c r="L207" s="134">
        <f ca="1">[1]!Olekuvorrand($C207,$T208,$Y208,$X208,$W208,L$4,[1]!juhe($T208,6),TRUE)</f>
        <v>135.70672273635864</v>
      </c>
      <c r="M207" s="134">
        <f ca="1">[1]!Olekuvorrand($C207,$T208,$Y208,$X208,$W208,M$4,[1]!juhe($T208,6),TRUE)</f>
        <v>135.48737764358521</v>
      </c>
      <c r="N207" s="134">
        <f ca="1">[1]!Olekuvorrand($C207,$T208,$Y208,$X208,$W208,N$4,[1]!juhe($T208,6),TRUE)</f>
        <v>135.26874780654907</v>
      </c>
      <c r="O207" s="236">
        <f ca="1">U208</f>
        <v>136.14803552627563</v>
      </c>
      <c r="P207" s="162"/>
      <c r="Q207" s="168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4"/>
    </row>
    <row r="208" spans="1:27" s="128" customFormat="1" x14ac:dyDescent="0.2">
      <c r="A208" s="220"/>
      <c r="B208" s="221"/>
      <c r="C208" s="236"/>
      <c r="D208" s="133" t="s">
        <v>32</v>
      </c>
      <c r="E208" s="134">
        <f ca="1">E207*[1]!juhe($T208,2)/10</f>
        <v>1280.6893712282181</v>
      </c>
      <c r="F208" s="134">
        <f ca="1">F207*[1]!juhe($T208,2)/10</f>
        <v>1278.588382601738</v>
      </c>
      <c r="G208" s="134">
        <f ca="1">G207*[1]!juhe($T208,2)/10</f>
        <v>1276.4951795339584</v>
      </c>
      <c r="H208" s="134">
        <f ca="1">H207*[1]!juhe($T208,2)/10</f>
        <v>1274.4086498022079</v>
      </c>
      <c r="I208" s="134">
        <f ca="1">I207*[1]!juhe($T208,2)/10</f>
        <v>1272.3310178518295</v>
      </c>
      <c r="J208" s="134">
        <f ca="1">J207*[1]!juhe($T208,2)/10</f>
        <v>1270.2611714601517</v>
      </c>
      <c r="K208" s="134">
        <f ca="1">K207*[1]!juhe($T208,2)/10</f>
        <v>1268.1979984045029</v>
      </c>
      <c r="L208" s="134">
        <f ca="1">L207*[1]!juhe($T208,2)/10</f>
        <v>1266.1437231302261</v>
      </c>
      <c r="M208" s="134">
        <f ca="1">M207*[1]!juhe($T208,2)/10</f>
        <v>1264.09723341465</v>
      </c>
      <c r="N208" s="134">
        <f ca="1">N207*[1]!juhe($T208,2)/10</f>
        <v>1262.0574170351028</v>
      </c>
      <c r="O208" s="236"/>
      <c r="P208" s="162"/>
      <c r="Q208" s="168" t="s">
        <v>279</v>
      </c>
      <c r="R208" s="155" t="str">
        <f t="shared" ref="R208:Y208" ca="1" si="22">INDIRECT("'"&amp;$S$1&amp;"'!"&amp;$Q208&amp;R$4)</f>
        <v>164Y - L507 165</v>
      </c>
      <c r="S208" s="155">
        <f t="shared" ca="1" si="22"/>
        <v>427.07131577176727</v>
      </c>
      <c r="T208" s="155" t="str">
        <f t="shared" ca="1" si="22"/>
        <v>OPGW-2S 2/48B1 (0/93-55.3)</v>
      </c>
      <c r="U208" s="155">
        <f t="shared" ca="1" si="22"/>
        <v>136.14803552627563</v>
      </c>
      <c r="V208" s="155">
        <f t="shared" ca="1" si="22"/>
        <v>5</v>
      </c>
      <c r="W208" s="155">
        <f t="shared" ca="1" si="22"/>
        <v>0.22270453708891838</v>
      </c>
      <c r="X208" s="155">
        <f t="shared" ca="1" si="22"/>
        <v>-5</v>
      </c>
      <c r="Y208" s="155">
        <f t="shared" ca="1" si="22"/>
        <v>348.14459085464478</v>
      </c>
      <c r="Z208" s="155">
        <v>1</v>
      </c>
      <c r="AA208" s="154"/>
    </row>
    <row r="209" spans="1:27" s="128" customFormat="1" x14ac:dyDescent="0.2">
      <c r="A209" s="220"/>
      <c r="B209" s="221"/>
      <c r="C209" s="236"/>
      <c r="D209" s="133" t="s">
        <v>31</v>
      </c>
      <c r="E209" s="135">
        <f ca="1">[1]!ripe([1]!Olekuvorrand($C207,$T208,$Y208,$X208,$W208,E$4,[1]!juhe($T208,6),TRUE),[1]!juhe($T208,6),$C207,0)</f>
        <v>10.380748635476829</v>
      </c>
      <c r="F209" s="135">
        <f ca="1">[1]!ripe([1]!Olekuvorrand($C207,$T208,$Y208,$X208,$W208,F$4,[1]!juhe($T208,6),TRUE),[1]!juhe($T208,6),$C207,0)</f>
        <v>10.397806380654449</v>
      </c>
      <c r="G209" s="135">
        <f ca="1">[1]!ripe([1]!Olekuvorrand($C207,$T208,$Y208,$X208,$W208,G$4,[1]!juhe($T208,6),TRUE),[1]!juhe($T208,6),$C207,0)</f>
        <v>10.41485675464968</v>
      </c>
      <c r="H209" s="135">
        <f ca="1">[1]!ripe([1]!Olekuvorrand($C207,$T208,$Y208,$X208,$W208,H$4,[1]!juhe($T208,6),TRUE),[1]!juhe($T208,6),$C207,0)</f>
        <v>10.431908512948615</v>
      </c>
      <c r="I209" s="135">
        <f ca="1">[1]!ripe([1]!Olekuvorrand($C207,$T208,$Y208,$X208,$W208,I$4,[1]!juhe($T208,6),TRUE),[1]!juhe($T208,6),$C207,0)</f>
        <v>10.448943125895896</v>
      </c>
      <c r="J209" s="135">
        <f ca="1">[1]!ripe([1]!Olekuvorrand($C207,$T208,$Y208,$X208,$W208,J$4,[1]!juhe($T208,6),TRUE),[1]!juhe($T208,6),$C207,0)</f>
        <v>10.465969315243338</v>
      </c>
      <c r="K209" s="135">
        <f ca="1">[1]!ripe([1]!Olekuvorrand($C207,$T208,$Y208,$X208,$W208,K$4,[1]!juhe($T208,6),TRUE),[1]!juhe($T208,6),$C207,0)</f>
        <v>10.482995919858409</v>
      </c>
      <c r="L209" s="135">
        <f ca="1">[1]!ripe([1]!Olekuvorrand($C207,$T208,$Y208,$X208,$W208,L$4,[1]!juhe($T208,6),TRUE),[1]!juhe($T208,6),$C207,0)</f>
        <v>10.50000422541259</v>
      </c>
      <c r="M209" s="135">
        <f ca="1">[1]!ripe([1]!Olekuvorrand($C207,$T208,$Y208,$X208,$W208,M$4,[1]!juhe($T208,6),TRUE),[1]!juhe($T208,6),$C207,0)</f>
        <v>10.517003036969806</v>
      </c>
      <c r="N209" s="135">
        <f ca="1">[1]!ripe([1]!Olekuvorrand($C207,$T208,$Y208,$X208,$W208,N$4,[1]!juhe($T208,6),TRUE),[1]!juhe($T208,6),$C207,0)</f>
        <v>10.534001277120366</v>
      </c>
      <c r="O209" s="236"/>
      <c r="P209" s="162"/>
      <c r="Q209" s="168"/>
      <c r="R209" s="155"/>
      <c r="S209" s="155"/>
      <c r="T209" s="155"/>
      <c r="U209" s="155"/>
      <c r="V209" s="155"/>
      <c r="W209" s="155"/>
      <c r="X209" s="155"/>
      <c r="Y209" s="155"/>
      <c r="Z209" s="155"/>
      <c r="AA209" s="154"/>
    </row>
    <row r="210" spans="1:27" s="128" customFormat="1" x14ac:dyDescent="0.2">
      <c r="A210" s="220"/>
      <c r="B210" s="221"/>
      <c r="C210" s="236"/>
      <c r="D210" s="133" t="s">
        <v>247</v>
      </c>
      <c r="E210" s="135">
        <f ca="1">[1]!ripe([1]!Olekuvorrand($C207,$T208,$Y208,$X208,$W208,E$4,[1]!juhe($T208,6)),[1]!juhe($T208,6),$C207,0)</f>
        <v>10.380748635476829</v>
      </c>
      <c r="F210" s="135">
        <f ca="1">[1]!ripe([1]!Olekuvorrand($C207,$T208,$Y208,$X208,$W208,F$4,[1]!juhe($T208,6)),[1]!juhe($T208,6),$C207,0)</f>
        <v>10.397806380654449</v>
      </c>
      <c r="G210" s="135">
        <f ca="1">[1]!ripe([1]!Olekuvorrand($C207,$T208,$Y208,$X208,$W208,G$4,[1]!juhe($T208,6)),[1]!juhe($T208,6),$C207,0)</f>
        <v>10.41485675464968</v>
      </c>
      <c r="H210" s="135">
        <f ca="1">[1]!ripe([1]!Olekuvorrand($C207,$T208,$Y208,$X208,$W208,H$4,[1]!juhe($T208,6)),[1]!juhe($T208,6),$C207,0)</f>
        <v>10.431908512948615</v>
      </c>
      <c r="I210" s="135">
        <f ca="1">[1]!ripe([1]!Olekuvorrand($C207,$T208,$Y208,$X208,$W208,I$4,[1]!juhe($T208,6)),[1]!juhe($T208,6),$C207,0)</f>
        <v>10.448943125895896</v>
      </c>
      <c r="J210" s="135">
        <f ca="1">[1]!ripe([1]!Olekuvorrand($C207,$T208,$Y208,$X208,$W208,J$4,[1]!juhe($T208,6)),[1]!juhe($T208,6),$C207,0)</f>
        <v>10.465969315243338</v>
      </c>
      <c r="K210" s="135">
        <f ca="1">[1]!ripe([1]!Olekuvorrand($C207,$T208,$Y208,$X208,$W208,K$4,[1]!juhe($T208,6)),[1]!juhe($T208,6),$C207,0)</f>
        <v>10.482995919858409</v>
      </c>
      <c r="L210" s="135">
        <f ca="1">[1]!ripe([1]!Olekuvorrand($C207,$T208,$Y208,$X208,$W208,L$4,[1]!juhe($T208,6)),[1]!juhe($T208,6),$C207,0)</f>
        <v>10.50000422541259</v>
      </c>
      <c r="M210" s="135">
        <f ca="1">[1]!ripe([1]!Olekuvorrand($C207,$T208,$Y208,$X208,$W208,M$4,[1]!juhe($T208,6)),[1]!juhe($T208,6),$C207,0)</f>
        <v>10.517003036969806</v>
      </c>
      <c r="N210" s="135">
        <f ca="1">[1]!ripe([1]!Olekuvorrand($C207,$T208,$Y208,$X208,$W208,N$4,[1]!juhe($T208,6)),[1]!juhe($T208,6),$C207,0)</f>
        <v>10.534001277120366</v>
      </c>
      <c r="O210" s="236"/>
      <c r="P210" s="162"/>
      <c r="Q210" s="168"/>
      <c r="R210" s="155"/>
      <c r="S210" s="155"/>
      <c r="T210" s="155"/>
      <c r="U210" s="155"/>
      <c r="V210" s="155"/>
      <c r="W210" s="155"/>
      <c r="X210" s="155"/>
      <c r="Y210" s="155"/>
      <c r="Z210" s="155"/>
      <c r="AA210" s="154"/>
    </row>
    <row r="211" spans="1:27" x14ac:dyDescent="0.2">
      <c r="A211" s="114"/>
      <c r="B211" s="116" t="str">
        <f>Visangud!C113</f>
        <v>156Y-157Y</v>
      </c>
      <c r="C211" s="145">
        <f>Visangud!U113</f>
        <v>433.04714638599734</v>
      </c>
      <c r="D211" s="10" t="s">
        <v>31</v>
      </c>
      <c r="E211" s="12">
        <f ca="1">[1]!ripe(E$207,[1]!juhe($T$7,6),$C211,0)</f>
        <v>10.67328806993928</v>
      </c>
      <c r="F211" s="12">
        <f ca="1">[1]!ripe(F$207,[1]!juhe($T$7,6),$C211,0)</f>
        <v>10.690826518706082</v>
      </c>
      <c r="G211" s="12">
        <f ca="1">[1]!ripe(G$207,[1]!juhe($T$7,6),$C211,0)</f>
        <v>10.708357388563519</v>
      </c>
      <c r="H211" s="12">
        <f ca="1">[1]!ripe(H$207,[1]!juhe($T$7,6),$C211,0)</f>
        <v>10.725889681735662</v>
      </c>
      <c r="I211" s="12">
        <f ca="1">[1]!ripe(I$207,[1]!juhe($T$7,6),$C211,0)</f>
        <v>10.743404346383729</v>
      </c>
      <c r="J211" s="12">
        <f ca="1">[1]!ripe(J$207,[1]!juhe($T$7,6),$C211,0)</f>
        <v>10.760910350046847</v>
      </c>
      <c r="K211" s="12">
        <f ca="1">[1]!ripe(K$207,[1]!juhe($T$7,6),$C211,0)</f>
        <v>10.778416780680233</v>
      </c>
      <c r="L211" s="12">
        <f ca="1">[1]!ripe(L$207,[1]!juhe($T$7,6),$C211,0)</f>
        <v>10.795904396567678</v>
      </c>
      <c r="M211" s="12">
        <f ca="1">[1]!ripe(M$207,[1]!juhe($T$7,6),$C211,0)</f>
        <v>10.813382250908234</v>
      </c>
      <c r="N211" s="12">
        <f ca="1">[1]!ripe(N$207,[1]!juhe($T$7,6),$C211,0)</f>
        <v>10.830859517739345</v>
      </c>
      <c r="O211" s="145"/>
      <c r="R211" s="155"/>
      <c r="S211" s="155"/>
      <c r="T211" s="155"/>
      <c r="U211" s="155"/>
      <c r="V211" s="155"/>
      <c r="W211" s="155"/>
      <c r="X211" s="155"/>
      <c r="Y211" s="155"/>
      <c r="Z211" s="155"/>
    </row>
    <row r="212" spans="1:27" x14ac:dyDescent="0.2">
      <c r="A212" s="118"/>
      <c r="B212" s="116" t="str">
        <f>Visangud!C114</f>
        <v>157Y-158Y</v>
      </c>
      <c r="C212" s="145">
        <f>Visangud!U114</f>
        <v>258.13854421244542</v>
      </c>
      <c r="D212" s="10" t="s">
        <v>31</v>
      </c>
      <c r="E212" s="12">
        <f ca="1">[1]!ripe(E$207,[1]!juhe($T$7,6),$C212,0)</f>
        <v>3.7925697948490944</v>
      </c>
      <c r="F212" s="12">
        <f ca="1">[1]!ripe(F$207,[1]!juhe($T$7,6),$C212,0)</f>
        <v>3.7988017817125255</v>
      </c>
      <c r="G212" s="12">
        <f ca="1">[1]!ripe(G$207,[1]!juhe($T$7,6),$C212,0)</f>
        <v>3.8050310755405445</v>
      </c>
      <c r="H212" s="12">
        <f ca="1">[1]!ripe(H$207,[1]!juhe($T$7,6),$C212,0)</f>
        <v>3.8112608751190251</v>
      </c>
      <c r="I212" s="12">
        <f ca="1">[1]!ripe(I$207,[1]!juhe($T$7,6),$C212,0)</f>
        <v>3.8174844107039267</v>
      </c>
      <c r="J212" s="12">
        <f ca="1">[1]!ripe(J$207,[1]!juhe($T$7,6),$C212,0)</f>
        <v>3.8237048687564221</v>
      </c>
      <c r="K212" s="12">
        <f ca="1">[1]!ripe(K$207,[1]!juhe($T$7,6),$C212,0)</f>
        <v>3.8299254785254777</v>
      </c>
      <c r="L212" s="12">
        <f ca="1">[1]!ripe(L$207,[1]!juhe($T$7,6),$C212,0)</f>
        <v>3.8361394027973654</v>
      </c>
      <c r="M212" s="12">
        <f ca="1">[1]!ripe(M$207,[1]!juhe($T$7,6),$C212,0)</f>
        <v>3.842349858471044</v>
      </c>
      <c r="N212" s="12">
        <f ca="1">[1]!ripe(N$207,[1]!juhe($T$7,6),$C212,0)</f>
        <v>3.848560105383322</v>
      </c>
      <c r="O212" s="146"/>
      <c r="R212" s="155"/>
      <c r="S212" s="155"/>
      <c r="T212" s="155"/>
      <c r="U212" s="155"/>
      <c r="V212" s="155"/>
      <c r="W212" s="155"/>
      <c r="X212" s="155"/>
      <c r="Y212" s="155"/>
      <c r="Z212" s="155"/>
    </row>
    <row r="213" spans="1:27" x14ac:dyDescent="0.2">
      <c r="A213" s="118"/>
      <c r="B213" s="116" t="str">
        <f>Visangud!C115</f>
        <v>158Y-159Y</v>
      </c>
      <c r="C213" s="145">
        <f>Visangud!U115</f>
        <v>349.84056036989239</v>
      </c>
      <c r="D213" s="10" t="s">
        <v>31</v>
      </c>
      <c r="E213" s="12">
        <f ca="1">[1]!ripe(E$207,[1]!juhe($T$7,6),$C213,0)</f>
        <v>6.9657548956582476</v>
      </c>
      <c r="F213" s="12">
        <f ca="1">[1]!ripe(F$207,[1]!juhe($T$7,6),$C213,0)</f>
        <v>6.9772010905476813</v>
      </c>
      <c r="G213" s="12">
        <f ca="1">[1]!ripe(G$207,[1]!juhe($T$7,6),$C213,0)</f>
        <v>6.988642339180192</v>
      </c>
      <c r="H213" s="12">
        <f ca="1">[1]!ripe(H$207,[1]!juhe($T$7,6),$C213,0)</f>
        <v>7.0000845167168348</v>
      </c>
      <c r="I213" s="12">
        <f ca="1">[1]!ripe(I$207,[1]!juhe($T$7,6),$C213,0)</f>
        <v>7.011515189272342</v>
      </c>
      <c r="J213" s="12">
        <f ca="1">[1]!ripe(J$207,[1]!juhe($T$7,6),$C213,0)</f>
        <v>7.0229402093711837</v>
      </c>
      <c r="K213" s="12">
        <f ca="1">[1]!ripe(K$207,[1]!juhe($T$7,6),$C213,0)</f>
        <v>7.0343655081255081</v>
      </c>
      <c r="L213" s="12">
        <f ca="1">[1]!ripe(L$207,[1]!juhe($T$7,6),$C213,0)</f>
        <v>7.0457785277295084</v>
      </c>
      <c r="M213" s="12">
        <f ca="1">[1]!ripe(M$207,[1]!juhe($T$7,6),$C213,0)</f>
        <v>7.0571851766122657</v>
      </c>
      <c r="N213" s="12">
        <f ca="1">[1]!ripe(N$207,[1]!juhe($T$7,6),$C213,0)</f>
        <v>7.068591442066154</v>
      </c>
      <c r="O213" s="146"/>
      <c r="R213" s="155"/>
      <c r="S213" s="155"/>
      <c r="T213" s="155"/>
      <c r="U213" s="155"/>
      <c r="V213" s="155"/>
      <c r="W213" s="155"/>
      <c r="X213" s="155"/>
      <c r="Y213" s="155"/>
      <c r="Z213" s="155"/>
    </row>
    <row r="214" spans="1:27" x14ac:dyDescent="0.2">
      <c r="A214" s="118"/>
      <c r="B214" s="116" t="str">
        <f>Visangud!C116</f>
        <v>159Y-160Y</v>
      </c>
      <c r="C214" s="145">
        <f>Visangud!U116</f>
        <v>263.17486264435325</v>
      </c>
      <c r="D214" s="10" t="s">
        <v>31</v>
      </c>
      <c r="E214" s="12">
        <f ca="1">[1]!ripe(E$207,[1]!juhe($T$7,6),$C214,0)</f>
        <v>3.9420005339056718</v>
      </c>
      <c r="F214" s="12">
        <f ca="1">[1]!ripe(F$207,[1]!juhe($T$7,6),$C214,0)</f>
        <v>3.9484780667849098</v>
      </c>
      <c r="G214" s="12">
        <f ca="1">[1]!ripe(G$207,[1]!juhe($T$7,6),$C214,0)</f>
        <v>3.9549528005206627</v>
      </c>
      <c r="H214" s="12">
        <f ca="1">[1]!ripe(H$207,[1]!juhe($T$7,6),$C214,0)</f>
        <v>3.9614280599339105</v>
      </c>
      <c r="I214" s="12">
        <f ca="1">[1]!ripe(I$207,[1]!juhe($T$7,6),$C214,0)</f>
        <v>3.967896808546469</v>
      </c>
      <c r="J214" s="12">
        <f ca="1">[1]!ripe(J$207,[1]!juhe($T$7,6),$C214,0)</f>
        <v>3.9743623583690142</v>
      </c>
      <c r="K214" s="12">
        <f ca="1">[1]!ripe(K$207,[1]!juhe($T$7,6),$C214,0)</f>
        <v>3.9808280658858908</v>
      </c>
      <c r="L214" s="12">
        <f ca="1">[1]!ripe(L$207,[1]!juhe($T$7,6),$C214,0)</f>
        <v>3.9872868244908606</v>
      </c>
      <c r="M214" s="12">
        <f ca="1">[1]!ripe(M$207,[1]!juhe($T$7,6),$C214,0)</f>
        <v>3.993741977831661</v>
      </c>
      <c r="N214" s="12">
        <f ca="1">[1]!ripe(N$207,[1]!juhe($T$7,6),$C214,0)</f>
        <v>4.0001969141856693</v>
      </c>
      <c r="O214" s="146"/>
      <c r="R214" s="155"/>
      <c r="S214" s="155"/>
      <c r="T214" s="155"/>
      <c r="U214" s="155"/>
      <c r="V214" s="155"/>
      <c r="W214" s="155"/>
      <c r="X214" s="155"/>
      <c r="Y214" s="155"/>
      <c r="Z214" s="155"/>
    </row>
    <row r="215" spans="1:27" x14ac:dyDescent="0.2">
      <c r="A215" s="118"/>
      <c r="B215" s="116" t="str">
        <f>Visangud!C117</f>
        <v>160Y-161Y</v>
      </c>
      <c r="C215" s="145">
        <f>Visangud!U117</f>
        <v>266.87172728691138</v>
      </c>
      <c r="D215" s="10" t="s">
        <v>31</v>
      </c>
      <c r="E215" s="12">
        <f ca="1">[1]!ripe(E$207,[1]!juhe($T$7,6),$C215,0)</f>
        <v>4.0535263637014189</v>
      </c>
      <c r="F215" s="12">
        <f ca="1">[1]!ripe(F$207,[1]!juhe($T$7,6),$C215,0)</f>
        <v>4.0601871568879986</v>
      </c>
      <c r="G215" s="12">
        <f ca="1">[1]!ripe(G$207,[1]!juhe($T$7,6),$C215,0)</f>
        <v>4.0668450717386131</v>
      </c>
      <c r="H215" s="12">
        <f ca="1">[1]!ripe(H$207,[1]!juhe($T$7,6),$C215,0)</f>
        <v>4.0735035271390245</v>
      </c>
      <c r="I215" s="12">
        <f ca="1">[1]!ripe(I$207,[1]!juhe($T$7,6),$C215,0)</f>
        <v>4.0801552875372362</v>
      </c>
      <c r="J215" s="12">
        <f ca="1">[1]!ripe(J$207,[1]!juhe($T$7,6),$C215,0)</f>
        <v>4.0868037586462806</v>
      </c>
      <c r="K215" s="12">
        <f ca="1">[1]!ripe(K$207,[1]!juhe($T$7,6),$C215,0)</f>
        <v>4.0934523919110948</v>
      </c>
      <c r="L215" s="12">
        <f ca="1">[1]!ripe(L$207,[1]!juhe($T$7,6),$C215,0)</f>
        <v>4.1000938796675896</v>
      </c>
      <c r="M215" s="12">
        <f ca="1">[1]!ripe(M$207,[1]!juhe($T$7,6),$C215,0)</f>
        <v>4.1067316601609232</v>
      </c>
      <c r="N215" s="12">
        <f ca="1">[1]!ripe(N$207,[1]!juhe($T$7,6),$C215,0)</f>
        <v>4.1133692175285432</v>
      </c>
      <c r="O215" s="146"/>
      <c r="R215" s="155"/>
      <c r="S215" s="155"/>
      <c r="T215" s="155"/>
      <c r="U215" s="155"/>
      <c r="V215" s="155"/>
      <c r="W215" s="155"/>
      <c r="X215" s="155"/>
      <c r="Y215" s="155"/>
      <c r="Z215" s="155"/>
    </row>
    <row r="216" spans="1:27" x14ac:dyDescent="0.2">
      <c r="A216" s="118"/>
      <c r="B216" s="116" t="str">
        <f>Visangud!C118</f>
        <v>161Y-162Y</v>
      </c>
      <c r="C216" s="145">
        <f>Visangud!U118</f>
        <v>418.9151220117119</v>
      </c>
      <c r="D216" s="10" t="s">
        <v>31</v>
      </c>
      <c r="E216" s="12">
        <f ca="1">[1]!ripe(E$207,[1]!juhe($T$7,6),$C216,0)</f>
        <v>9.9880324469500739</v>
      </c>
      <c r="F216" s="12">
        <f ca="1">[1]!ripe(F$207,[1]!juhe($T$7,6),$C216,0)</f>
        <v>10.004444877140669</v>
      </c>
      <c r="G216" s="12">
        <f ca="1">[1]!ripe(G$207,[1]!juhe($T$7,6),$C216,0)</f>
        <v>10.020850215009558</v>
      </c>
      <c r="H216" s="12">
        <f ca="1">[1]!ripe(H$207,[1]!juhe($T$7,6),$C216,0)</f>
        <v>10.037256884812278</v>
      </c>
      <c r="I216" s="12">
        <f ca="1">[1]!ripe(I$207,[1]!juhe($T$7,6),$C216,0)</f>
        <v>10.053647057892592</v>
      </c>
      <c r="J216" s="12">
        <f ca="1">[1]!ripe(J$207,[1]!juhe($T$7,6),$C216,0)</f>
        <v>10.070029126047961</v>
      </c>
      <c r="K216" s="12">
        <f ca="1">[1]!ripe(K$207,[1]!juhe($T$7,6),$C216,0)</f>
        <v>10.086411593760889</v>
      </c>
      <c r="L216" s="12">
        <f ca="1">[1]!ripe(L$207,[1]!juhe($T$7,6),$C216,0)</f>
        <v>10.10277645468838</v>
      </c>
      <c r="M216" s="12">
        <f ca="1">[1]!ripe(M$207,[1]!juhe($T$7,6),$C216,0)</f>
        <v>10.119132180788212</v>
      </c>
      <c r="N216" s="12">
        <f ca="1">[1]!ripe(N$207,[1]!juhe($T$7,6),$C216,0)</f>
        <v>10.135487357098388</v>
      </c>
      <c r="O216" s="146"/>
      <c r="R216" s="155"/>
      <c r="S216" s="155"/>
      <c r="T216" s="155"/>
      <c r="U216" s="155"/>
      <c r="V216" s="155"/>
      <c r="W216" s="155"/>
      <c r="X216" s="155"/>
      <c r="Y216" s="155"/>
      <c r="Z216" s="155"/>
    </row>
    <row r="217" spans="1:27" x14ac:dyDescent="0.2">
      <c r="A217" s="118"/>
      <c r="B217" s="116" t="str">
        <f>Visangud!C119</f>
        <v>162Y-163Y</v>
      </c>
      <c r="C217" s="145">
        <f>Visangud!U119</f>
        <v>408.63463790667407</v>
      </c>
      <c r="D217" s="10" t="s">
        <v>31</v>
      </c>
      <c r="E217" s="12">
        <f ca="1">[1]!ripe(E$207,[1]!juhe($T$7,6),$C217,0)</f>
        <v>9.5038204428379647</v>
      </c>
      <c r="F217" s="12">
        <f ca="1">[1]!ripe(F$207,[1]!juhe($T$7,6),$C217,0)</f>
        <v>9.519437211244604</v>
      </c>
      <c r="G217" s="12">
        <f ca="1">[1]!ripe(G$207,[1]!juhe($T$7,6),$C217,0)</f>
        <v>9.5350472311597496</v>
      </c>
      <c r="H217" s="12">
        <f ca="1">[1]!ripe(H$207,[1]!juhe($T$7,6),$C217,0)</f>
        <v>9.5506585184376167</v>
      </c>
      <c r="I217" s="12">
        <f ca="1">[1]!ripe(I$207,[1]!juhe($T$7,6),$C217,0)</f>
        <v>9.5662541087412798</v>
      </c>
      <c r="J217" s="12">
        <f ca="1">[1]!ripe(J$207,[1]!juhe($T$7,6),$C217,0)</f>
        <v>9.5818419870404252</v>
      </c>
      <c r="K217" s="12">
        <f ca="1">[1]!ripe(K$207,[1]!juhe($T$7,6),$C217,0)</f>
        <v>9.5974302455268905</v>
      </c>
      <c r="L217" s="12">
        <f ca="1">[1]!ripe(L$207,[1]!juhe($T$7,6),$C217,0)</f>
        <v>9.6130017507911099</v>
      </c>
      <c r="M217" s="12">
        <f ca="1">[1]!ripe(M$207,[1]!juhe($T$7,6),$C217,0)</f>
        <v>9.6285645640769744</v>
      </c>
      <c r="N217" s="12">
        <f ca="1">[1]!ripe(N$207,[1]!juhe($T$7,6),$C217,0)</f>
        <v>9.6441268542265561</v>
      </c>
      <c r="O217" s="146"/>
      <c r="R217" s="155"/>
      <c r="S217" s="155"/>
      <c r="T217" s="155"/>
      <c r="U217" s="155"/>
      <c r="V217" s="155"/>
      <c r="W217" s="155"/>
      <c r="X217" s="155"/>
      <c r="Y217" s="155"/>
      <c r="Z217" s="155"/>
    </row>
    <row r="218" spans="1:27" x14ac:dyDescent="0.2">
      <c r="A218" s="118"/>
      <c r="B218" s="116" t="str">
        <f>Visangud!C120</f>
        <v>163Y-164Y</v>
      </c>
      <c r="C218" s="145">
        <f>Visangud!U120</f>
        <v>408.74579832674624</v>
      </c>
      <c r="D218" s="10" t="s">
        <v>31</v>
      </c>
      <c r="E218" s="12">
        <f ca="1">[1]!ripe(E$207,[1]!juhe($T$7,6),$C218,0)</f>
        <v>9.5089917732489138</v>
      </c>
      <c r="F218" s="12">
        <f ca="1">[1]!ripe(F$207,[1]!juhe($T$7,6),$C218,0)</f>
        <v>9.5246170392350145</v>
      </c>
      <c r="G218" s="12">
        <f ca="1">[1]!ripe(G$207,[1]!juhe($T$7,6),$C218,0)</f>
        <v>9.5402355530575509</v>
      </c>
      <c r="H218" s="12">
        <f ca="1">[1]!ripe(H$207,[1]!juhe($T$7,6),$C218,0)</f>
        <v>9.5558553349324207</v>
      </c>
      <c r="I218" s="12">
        <f ca="1">[1]!ripe(I$207,[1]!juhe($T$7,6),$C218,0)</f>
        <v>9.5714594112918636</v>
      </c>
      <c r="J218" s="12">
        <f ca="1">[1]!ripe(J$207,[1]!juhe($T$7,6),$C218,0)</f>
        <v>9.5870557714504461</v>
      </c>
      <c r="K218" s="12">
        <f ca="1">[1]!ripe(K$207,[1]!juhe($T$7,6),$C218,0)</f>
        <v>9.6026525120032158</v>
      </c>
      <c r="L218" s="12">
        <f ca="1">[1]!ripe(L$207,[1]!juhe($T$7,6),$C218,0)</f>
        <v>9.6182324902177836</v>
      </c>
      <c r="M218" s="12">
        <f ca="1">[1]!ripe(M$207,[1]!juhe($T$7,6),$C218,0)</f>
        <v>9.6338037717244127</v>
      </c>
      <c r="N218" s="12">
        <f ca="1">[1]!ripe(N$207,[1]!juhe($T$7,6),$C218,0)</f>
        <v>9.649374529810105</v>
      </c>
      <c r="O218" s="146"/>
      <c r="R218" s="155"/>
      <c r="S218" s="155"/>
      <c r="T218" s="155"/>
      <c r="U218" s="155"/>
      <c r="V218" s="155"/>
      <c r="W218" s="155"/>
      <c r="X218" s="155"/>
      <c r="Y218" s="155"/>
      <c r="Z218" s="155"/>
    </row>
    <row r="219" spans="1:27" x14ac:dyDescent="0.2">
      <c r="A219" s="118"/>
      <c r="B219" s="130"/>
      <c r="C219" s="145">
        <f>Visangud!U23</f>
        <v>0</v>
      </c>
      <c r="D219" s="10" t="s">
        <v>31</v>
      </c>
      <c r="E219" s="12" t="e">
        <f ca="1">[1]!ripe(E$207,[1]!juhe($T$7,6),$C219,0)</f>
        <v>#VALUE!</v>
      </c>
      <c r="F219" s="12" t="e">
        <f ca="1">[1]!ripe(F$207,[1]!juhe($T$7,6),$C219,0)</f>
        <v>#VALUE!</v>
      </c>
      <c r="G219" s="12" t="e">
        <f ca="1">[1]!ripe(G$207,[1]!juhe($T$7,6),$C219,0)</f>
        <v>#VALUE!</v>
      </c>
      <c r="H219" s="12" t="e">
        <f ca="1">[1]!ripe(H$207,[1]!juhe($T$7,6),$C219,0)</f>
        <v>#VALUE!</v>
      </c>
      <c r="I219" s="12" t="e">
        <f ca="1">[1]!ripe(I$207,[1]!juhe($T$7,6),$C219,0)</f>
        <v>#VALUE!</v>
      </c>
      <c r="J219" s="12" t="e">
        <f ca="1">[1]!ripe(J$207,[1]!juhe($T$7,6),$C219,0)</f>
        <v>#VALUE!</v>
      </c>
      <c r="K219" s="12" t="e">
        <f ca="1">[1]!ripe(K$207,[1]!juhe($T$7,6),$C219,0)</f>
        <v>#VALUE!</v>
      </c>
      <c r="L219" s="12" t="e">
        <f ca="1">[1]!ripe(L$207,[1]!juhe($T$7,6),$C219,0)</f>
        <v>#VALUE!</v>
      </c>
      <c r="M219" s="12" t="e">
        <f ca="1">[1]!ripe(M$207,[1]!juhe($T$7,6),$C219,0)</f>
        <v>#VALUE!</v>
      </c>
      <c r="N219" s="12" t="e">
        <f ca="1">[1]!ripe(N$207,[1]!juhe($T$7,6),$C219,0)</f>
        <v>#VALUE!</v>
      </c>
      <c r="O219" s="146"/>
      <c r="R219" s="155"/>
      <c r="S219" s="155"/>
      <c r="T219" s="155"/>
      <c r="U219" s="155"/>
      <c r="V219" s="155"/>
      <c r="W219" s="155"/>
      <c r="X219" s="155"/>
      <c r="Y219" s="155"/>
      <c r="Z219" s="155"/>
    </row>
    <row r="220" spans="1:27" s="128" customFormat="1" hidden="1" x14ac:dyDescent="0.2">
      <c r="A220" s="220">
        <v>1</v>
      </c>
      <c r="B220" s="221">
        <f ca="1">R221</f>
        <v>0</v>
      </c>
      <c r="C220" s="236">
        <f ca="1">S221</f>
        <v>0</v>
      </c>
      <c r="D220" s="133" t="s">
        <v>137</v>
      </c>
      <c r="E220" s="134" t="e">
        <f ca="1">[1]!Olekuvorrand($C220,$T221,$Y221,$X221,$W221,E$4,[1]!juhe($T221,6),TRUE)</f>
        <v>#VALUE!</v>
      </c>
      <c r="F220" s="134" t="e">
        <f ca="1">[1]!Olekuvorrand($C220,$T221,$Y221,$X221,$W221,F$4,[1]!juhe($T221,6),TRUE)</f>
        <v>#VALUE!</v>
      </c>
      <c r="G220" s="134" t="e">
        <f ca="1">[1]!Olekuvorrand($C220,$T221,$Y221,$X221,$W221,G$4,[1]!juhe($T221,6),TRUE)</f>
        <v>#VALUE!</v>
      </c>
      <c r="H220" s="134" t="e">
        <f ca="1">[1]!Olekuvorrand($C220,$T221,$Y221,$X221,$W221,H$4,[1]!juhe($T221,6),TRUE)</f>
        <v>#VALUE!</v>
      </c>
      <c r="I220" s="134" t="e">
        <f ca="1">[1]!Olekuvorrand($C220,$T221,$Y221,$X221,$W221,I$4,[1]!juhe($T221,6),TRUE)</f>
        <v>#VALUE!</v>
      </c>
      <c r="J220" s="134" t="e">
        <f ca="1">[1]!Olekuvorrand($C220,$T221,$Y221,$X221,$W221,J$4,[1]!juhe($T221,6),TRUE)</f>
        <v>#VALUE!</v>
      </c>
      <c r="K220" s="134" t="e">
        <f ca="1">[1]!Olekuvorrand($C220,$T221,$Y221,$X221,$W221,K$4,[1]!juhe($T221,6),TRUE)</f>
        <v>#VALUE!</v>
      </c>
      <c r="L220" s="134" t="e">
        <f ca="1">[1]!Olekuvorrand($C220,$T221,$Y221,$X221,$W221,L$4,[1]!juhe($T221,6),TRUE)</f>
        <v>#VALUE!</v>
      </c>
      <c r="M220" s="134" t="e">
        <f ca="1">[1]!Olekuvorrand($C220,$T221,$Y221,$X221,$W221,M$4,[1]!juhe($T221,6),TRUE)</f>
        <v>#VALUE!</v>
      </c>
      <c r="N220" s="134" t="e">
        <f ca="1">[1]!Olekuvorrand($C220,$T221,$Y221,$X221,$W221,N$4,[1]!juhe($T221,6),TRUE)</f>
        <v>#VALUE!</v>
      </c>
      <c r="O220" s="236">
        <f ca="1">U221</f>
        <v>0</v>
      </c>
      <c r="P220" s="162"/>
      <c r="Q220" s="168"/>
      <c r="R220" s="155"/>
      <c r="S220" s="155"/>
      <c r="T220" s="155"/>
      <c r="U220" s="155"/>
      <c r="V220" s="155"/>
      <c r="W220" s="155"/>
      <c r="X220" s="155"/>
      <c r="Y220" s="155"/>
      <c r="Z220" s="155"/>
      <c r="AA220" s="154"/>
    </row>
    <row r="221" spans="1:27" s="128" customFormat="1" x14ac:dyDescent="0.2">
      <c r="A221" s="220"/>
      <c r="B221" s="221"/>
      <c r="C221" s="236"/>
      <c r="D221" s="133" t="s">
        <v>32</v>
      </c>
      <c r="E221" s="134" t="e">
        <f ca="1">E220*[1]!juhe($T221,2)/10</f>
        <v>#VALUE!</v>
      </c>
      <c r="F221" s="134" t="e">
        <f ca="1">F220*[1]!juhe($T221,2)/10</f>
        <v>#VALUE!</v>
      </c>
      <c r="G221" s="134" t="e">
        <f ca="1">G220*[1]!juhe($T221,2)/10</f>
        <v>#VALUE!</v>
      </c>
      <c r="H221" s="134" t="e">
        <f ca="1">H220*[1]!juhe($T221,2)/10</f>
        <v>#VALUE!</v>
      </c>
      <c r="I221" s="134" t="e">
        <f ca="1">I220*[1]!juhe($T221,2)/10</f>
        <v>#VALUE!</v>
      </c>
      <c r="J221" s="134" t="e">
        <f ca="1">J220*[1]!juhe($T221,2)/10</f>
        <v>#VALUE!</v>
      </c>
      <c r="K221" s="134" t="e">
        <f ca="1">K220*[1]!juhe($T221,2)/10</f>
        <v>#VALUE!</v>
      </c>
      <c r="L221" s="134" t="e">
        <f ca="1">L220*[1]!juhe($T221,2)/10</f>
        <v>#VALUE!</v>
      </c>
      <c r="M221" s="134" t="e">
        <f ca="1">M220*[1]!juhe($T221,2)/10</f>
        <v>#VALUE!</v>
      </c>
      <c r="N221" s="134" t="e">
        <f ca="1">N220*[1]!juhe($T221,2)/10</f>
        <v>#VALUE!</v>
      </c>
      <c r="O221" s="236"/>
      <c r="P221" s="162"/>
      <c r="Q221" s="168" t="s">
        <v>280</v>
      </c>
      <c r="R221" s="155">
        <f t="shared" ref="R221:Y221" ca="1" si="23">INDIRECT("'"&amp;$S$1&amp;"'!"&amp;$Q221&amp;R$4)</f>
        <v>0</v>
      </c>
      <c r="S221" s="155">
        <f t="shared" ca="1" si="23"/>
        <v>0</v>
      </c>
      <c r="T221" s="155">
        <f t="shared" ca="1" si="23"/>
        <v>0</v>
      </c>
      <c r="U221" s="155">
        <f t="shared" ca="1" si="23"/>
        <v>0</v>
      </c>
      <c r="V221" s="155">
        <f t="shared" ca="1" si="23"/>
        <v>0</v>
      </c>
      <c r="W221" s="155">
        <f t="shared" ca="1" si="23"/>
        <v>0</v>
      </c>
      <c r="X221" s="155">
        <f t="shared" ca="1" si="23"/>
        <v>0</v>
      </c>
      <c r="Y221" s="155">
        <f t="shared" ca="1" si="23"/>
        <v>0</v>
      </c>
      <c r="Z221" s="155">
        <v>1</v>
      </c>
      <c r="AA221" s="154"/>
    </row>
    <row r="222" spans="1:27" s="128" customFormat="1" x14ac:dyDescent="0.2">
      <c r="A222" s="220"/>
      <c r="B222" s="221"/>
      <c r="C222" s="236"/>
      <c r="D222" s="133" t="s">
        <v>31</v>
      </c>
      <c r="E222" s="135">
        <f ca="1">[1]!ripe([1]!Olekuvorrand($C220,$T221,$Y221,$X221,$W221,E$4,[1]!juhe($T221,6),TRUE),[1]!juhe($T221,6),$C220,0)</f>
        <v>0</v>
      </c>
      <c r="F222" s="135">
        <f ca="1">[1]!ripe([1]!Olekuvorrand($C220,$T221,$Y221,$X221,$W221,F$4,[1]!juhe($T221,6),TRUE),[1]!juhe($T221,6),$C220,0)</f>
        <v>0</v>
      </c>
      <c r="G222" s="135">
        <f ca="1">[1]!ripe([1]!Olekuvorrand($C220,$T221,$Y221,$X221,$W221,G$4,[1]!juhe($T221,6),TRUE),[1]!juhe($T221,6),$C220,0)</f>
        <v>0</v>
      </c>
      <c r="H222" s="135">
        <f ca="1">[1]!ripe([1]!Olekuvorrand($C220,$T221,$Y221,$X221,$W221,H$4,[1]!juhe($T221,6),TRUE),[1]!juhe($T221,6),$C220,0)</f>
        <v>0</v>
      </c>
      <c r="I222" s="135">
        <f ca="1">[1]!ripe([1]!Olekuvorrand($C220,$T221,$Y221,$X221,$W221,I$4,[1]!juhe($T221,6),TRUE),[1]!juhe($T221,6),$C220,0)</f>
        <v>0</v>
      </c>
      <c r="J222" s="135">
        <f ca="1">[1]!ripe([1]!Olekuvorrand($C220,$T221,$Y221,$X221,$W221,J$4,[1]!juhe($T221,6),TRUE),[1]!juhe($T221,6),$C220,0)</f>
        <v>0</v>
      </c>
      <c r="K222" s="135">
        <f ca="1">[1]!ripe([1]!Olekuvorrand($C220,$T221,$Y221,$X221,$W221,K$4,[1]!juhe($T221,6),TRUE),[1]!juhe($T221,6),$C220,0)</f>
        <v>0</v>
      </c>
      <c r="L222" s="135">
        <f ca="1">[1]!ripe([1]!Olekuvorrand($C220,$T221,$Y221,$X221,$W221,L$4,[1]!juhe($T221,6),TRUE),[1]!juhe($T221,6),$C220,0)</f>
        <v>0</v>
      </c>
      <c r="M222" s="135">
        <f ca="1">[1]!ripe([1]!Olekuvorrand($C220,$T221,$Y221,$X221,$W221,M$4,[1]!juhe($T221,6),TRUE),[1]!juhe($T221,6),$C220,0)</f>
        <v>0</v>
      </c>
      <c r="N222" s="135">
        <f ca="1">[1]!ripe([1]!Olekuvorrand($C220,$T221,$Y221,$X221,$W221,N$4,[1]!juhe($T221,6),TRUE),[1]!juhe($T221,6),$C220,0)</f>
        <v>0</v>
      </c>
      <c r="O222" s="236"/>
      <c r="P222" s="162"/>
      <c r="Q222" s="168"/>
      <c r="R222" s="155"/>
      <c r="S222" s="155"/>
      <c r="T222" s="155"/>
      <c r="U222" s="155"/>
      <c r="V222" s="155"/>
      <c r="W222" s="155"/>
      <c r="X222" s="155"/>
      <c r="Y222" s="155"/>
      <c r="Z222" s="155"/>
      <c r="AA222" s="154"/>
    </row>
    <row r="223" spans="1:27" s="128" customFormat="1" x14ac:dyDescent="0.2">
      <c r="A223" s="220"/>
      <c r="B223" s="221"/>
      <c r="C223" s="236"/>
      <c r="D223" s="133" t="s">
        <v>247</v>
      </c>
      <c r="E223" s="135">
        <f ca="1">[1]!ripe([1]!Olekuvorrand($C220,$T221,$Y221,$X221,$W221,E$4,[1]!juhe($T221,6)),[1]!juhe($T221,6),$C220,0)</f>
        <v>0</v>
      </c>
      <c r="F223" s="135">
        <f ca="1">[1]!ripe([1]!Olekuvorrand($C220,$T221,$Y221,$X221,$W221,F$4,[1]!juhe($T221,6)),[1]!juhe($T221,6),$C220,0)</f>
        <v>0</v>
      </c>
      <c r="G223" s="135">
        <f ca="1">[1]!ripe([1]!Olekuvorrand($C220,$T221,$Y221,$X221,$W221,G$4,[1]!juhe($T221,6)),[1]!juhe($T221,6),$C220,0)</f>
        <v>0</v>
      </c>
      <c r="H223" s="135">
        <f ca="1">[1]!ripe([1]!Olekuvorrand($C220,$T221,$Y221,$X221,$W221,H$4,[1]!juhe($T221,6)),[1]!juhe($T221,6),$C220,0)</f>
        <v>0</v>
      </c>
      <c r="I223" s="135">
        <f ca="1">[1]!ripe([1]!Olekuvorrand($C220,$T221,$Y221,$X221,$W221,I$4,[1]!juhe($T221,6)),[1]!juhe($T221,6),$C220,0)</f>
        <v>0</v>
      </c>
      <c r="J223" s="135">
        <f ca="1">[1]!ripe([1]!Olekuvorrand($C220,$T221,$Y221,$X221,$W221,J$4,[1]!juhe($T221,6)),[1]!juhe($T221,6),$C220,0)</f>
        <v>0</v>
      </c>
      <c r="K223" s="135">
        <f ca="1">[1]!ripe([1]!Olekuvorrand($C220,$T221,$Y221,$X221,$W221,K$4,[1]!juhe($T221,6)),[1]!juhe($T221,6),$C220,0)</f>
        <v>0</v>
      </c>
      <c r="L223" s="135">
        <f ca="1">[1]!ripe([1]!Olekuvorrand($C220,$T221,$Y221,$X221,$W221,L$4,[1]!juhe($T221,6)),[1]!juhe($T221,6),$C220,0)</f>
        <v>0</v>
      </c>
      <c r="M223" s="135">
        <f ca="1">[1]!ripe([1]!Olekuvorrand($C220,$T221,$Y221,$X221,$W221,M$4,[1]!juhe($T221,6)),[1]!juhe($T221,6),$C220,0)</f>
        <v>0</v>
      </c>
      <c r="N223" s="135">
        <f ca="1">[1]!ripe([1]!Olekuvorrand($C220,$T221,$Y221,$X221,$W221,N$4,[1]!juhe($T221,6)),[1]!juhe($T221,6),$C220,0)</f>
        <v>0</v>
      </c>
      <c r="O223" s="236"/>
      <c r="P223" s="162"/>
      <c r="Q223" s="168"/>
      <c r="R223" s="155"/>
      <c r="S223" s="155"/>
      <c r="T223" s="155"/>
      <c r="U223" s="155"/>
      <c r="V223" s="155"/>
      <c r="W223" s="155"/>
      <c r="X223" s="155"/>
      <c r="Y223" s="155"/>
      <c r="Z223" s="155"/>
      <c r="AA223" s="154"/>
    </row>
    <row r="224" spans="1:27" x14ac:dyDescent="0.2">
      <c r="A224" s="114"/>
      <c r="B224" s="116" t="str">
        <f>Visangud!C122</f>
        <v>164Y-L105B 165</v>
      </c>
      <c r="C224" s="145">
        <f>Visangud!W122</f>
        <v>291.05</v>
      </c>
      <c r="D224" s="10" t="s">
        <v>31</v>
      </c>
      <c r="E224" s="12" t="e">
        <f ca="1">[1]!ripe(E$220,[1]!juhe($T$7,6),$C224,0)</f>
        <v>#VALUE!</v>
      </c>
      <c r="F224" s="12" t="e">
        <f ca="1">[1]!ripe(F$220,[1]!juhe($T$7,6),$C224,0)</f>
        <v>#VALUE!</v>
      </c>
      <c r="G224" s="12" t="e">
        <f ca="1">[1]!ripe(G$220,[1]!juhe($T$7,6),$C224,0)</f>
        <v>#VALUE!</v>
      </c>
      <c r="H224" s="12" t="e">
        <f ca="1">[1]!ripe(H$220,[1]!juhe($T$7,6),$C224,0)</f>
        <v>#VALUE!</v>
      </c>
      <c r="I224" s="12" t="e">
        <f ca="1">[1]!ripe(I$220,[1]!juhe($T$7,6),$C224,0)</f>
        <v>#VALUE!</v>
      </c>
      <c r="J224" s="12" t="e">
        <f ca="1">[1]!ripe(J$220,[1]!juhe($T$7,6),$C224,0)</f>
        <v>#VALUE!</v>
      </c>
      <c r="K224" s="12" t="e">
        <f ca="1">[1]!ripe(K$220,[1]!juhe($T$7,6),$C224,0)</f>
        <v>#VALUE!</v>
      </c>
      <c r="L224" s="12" t="e">
        <f ca="1">[1]!ripe(L$220,[1]!juhe($T$7,6),$C224,0)</f>
        <v>#VALUE!</v>
      </c>
      <c r="M224" s="12" t="e">
        <f ca="1">[1]!ripe(M$220,[1]!juhe($T$7,6),$C224,0)</f>
        <v>#VALUE!</v>
      </c>
      <c r="N224" s="12" t="e">
        <f ca="1">[1]!ripe(N$220,[1]!juhe($T$7,6),$C224,0)</f>
        <v>#VALUE!</v>
      </c>
      <c r="O224" s="145"/>
      <c r="R224" s="155"/>
      <c r="S224" s="155"/>
      <c r="T224" s="155"/>
      <c r="U224" s="155"/>
      <c r="V224" s="155"/>
      <c r="W224" s="155"/>
      <c r="X224" s="155"/>
      <c r="Y224" s="155"/>
      <c r="Z224" s="155"/>
    </row>
    <row r="225" spans="1:26" x14ac:dyDescent="0.2">
      <c r="A225" s="118"/>
      <c r="B225" s="130"/>
      <c r="C225" s="145">
        <f>Visangud!V122</f>
        <v>0</v>
      </c>
      <c r="D225" s="10" t="s">
        <v>31</v>
      </c>
      <c r="E225" s="12" t="e">
        <f ca="1">[1]!ripe(E$220,[1]!juhe($T$7,6),$C225,0)</f>
        <v>#VALUE!</v>
      </c>
      <c r="F225" s="12" t="e">
        <f ca="1">[1]!ripe(F$220,[1]!juhe($T$7,6),$C225,0)</f>
        <v>#VALUE!</v>
      </c>
      <c r="G225" s="12" t="e">
        <f ca="1">[1]!ripe(G$220,[1]!juhe($T$7,6),$C225,0)</f>
        <v>#VALUE!</v>
      </c>
      <c r="H225" s="12" t="e">
        <f ca="1">[1]!ripe(H$220,[1]!juhe($T$7,6),$C225,0)</f>
        <v>#VALUE!</v>
      </c>
      <c r="I225" s="12" t="e">
        <f ca="1">[1]!ripe(I$220,[1]!juhe($T$7,6),$C225,0)</f>
        <v>#VALUE!</v>
      </c>
      <c r="J225" s="12" t="e">
        <f ca="1">[1]!ripe(J$220,[1]!juhe($T$7,6),$C225,0)</f>
        <v>#VALUE!</v>
      </c>
      <c r="K225" s="12" t="e">
        <f ca="1">[1]!ripe(K$220,[1]!juhe($T$7,6),$C225,0)</f>
        <v>#VALUE!</v>
      </c>
      <c r="L225" s="12" t="e">
        <f ca="1">[1]!ripe(L$220,[1]!juhe($T$7,6),$C225,0)</f>
        <v>#VALUE!</v>
      </c>
      <c r="M225" s="12" t="e">
        <f ca="1">[1]!ripe(M$220,[1]!juhe($T$7,6),$C225,0)</f>
        <v>#VALUE!</v>
      </c>
      <c r="N225" s="12" t="e">
        <f ca="1">[1]!ripe(N$220,[1]!juhe($T$7,6),$C225,0)</f>
        <v>#VALUE!</v>
      </c>
      <c r="O225" s="146"/>
      <c r="R225" s="155"/>
      <c r="S225" s="155"/>
      <c r="T225" s="155"/>
      <c r="U225" s="155"/>
      <c r="V225" s="155"/>
      <c r="W225" s="155"/>
      <c r="X225" s="155"/>
      <c r="Y225" s="155"/>
      <c r="Z225" s="155"/>
    </row>
  </sheetData>
  <mergeCells count="107">
    <mergeCell ref="A220:A223"/>
    <mergeCell ref="B220:B223"/>
    <mergeCell ref="C220:C223"/>
    <mergeCell ref="O220:O223"/>
    <mergeCell ref="A207:A210"/>
    <mergeCell ref="B207:B210"/>
    <mergeCell ref="C207:C210"/>
    <mergeCell ref="O207:O210"/>
    <mergeCell ref="C179:C182"/>
    <mergeCell ref="O179:O182"/>
    <mergeCell ref="A200:A203"/>
    <mergeCell ref="B200:B203"/>
    <mergeCell ref="C200:C203"/>
    <mergeCell ref="O200:O203"/>
    <mergeCell ref="A187:A190"/>
    <mergeCell ref="B187:B190"/>
    <mergeCell ref="C187:C190"/>
    <mergeCell ref="O187:O190"/>
    <mergeCell ref="A193:A196"/>
    <mergeCell ref="B193:B196"/>
    <mergeCell ref="C193:C196"/>
    <mergeCell ref="O193:O196"/>
    <mergeCell ref="A170:A173"/>
    <mergeCell ref="B170:B173"/>
    <mergeCell ref="C170:C173"/>
    <mergeCell ref="O170:O173"/>
    <mergeCell ref="A179:A182"/>
    <mergeCell ref="B179:B182"/>
    <mergeCell ref="C30:C33"/>
    <mergeCell ref="O30:O33"/>
    <mergeCell ref="A43:A46"/>
    <mergeCell ref="B43:B46"/>
    <mergeCell ref="C43:C46"/>
    <mergeCell ref="O43:O46"/>
    <mergeCell ref="A153:A156"/>
    <mergeCell ref="B153:B156"/>
    <mergeCell ref="C153:C156"/>
    <mergeCell ref="O153:O156"/>
    <mergeCell ref="A159:A162"/>
    <mergeCell ref="B159:B162"/>
    <mergeCell ref="C159:C162"/>
    <mergeCell ref="O159:O162"/>
    <mergeCell ref="A139:A142"/>
    <mergeCell ref="B139:B142"/>
    <mergeCell ref="C139:C142"/>
    <mergeCell ref="O139:O142"/>
    <mergeCell ref="A147:A150"/>
    <mergeCell ref="B147:B150"/>
    <mergeCell ref="C147:C150"/>
    <mergeCell ref="O147:O150"/>
    <mergeCell ref="A122:A125"/>
    <mergeCell ref="B122:B125"/>
    <mergeCell ref="C122:C125"/>
    <mergeCell ref="O122:O125"/>
    <mergeCell ref="A129:A132"/>
    <mergeCell ref="B129:B132"/>
    <mergeCell ref="C129:C132"/>
    <mergeCell ref="O129:O132"/>
    <mergeCell ref="A103:A107"/>
    <mergeCell ref="B103:B107"/>
    <mergeCell ref="C103:C107"/>
    <mergeCell ref="O103:O107"/>
    <mergeCell ref="A112:A115"/>
    <mergeCell ref="B112:B115"/>
    <mergeCell ref="C112:C115"/>
    <mergeCell ref="O112:O115"/>
    <mergeCell ref="A84:A87"/>
    <mergeCell ref="B84:B87"/>
    <mergeCell ref="C84:C87"/>
    <mergeCell ref="O84:O87"/>
    <mergeCell ref="A97:A100"/>
    <mergeCell ref="B97:B100"/>
    <mergeCell ref="C97:C100"/>
    <mergeCell ref="O97:O100"/>
    <mergeCell ref="A59:A62"/>
    <mergeCell ref="B59:B62"/>
    <mergeCell ref="C59:C62"/>
    <mergeCell ref="O59:O62"/>
    <mergeCell ref="A73:A76"/>
    <mergeCell ref="B73:B76"/>
    <mergeCell ref="C73:C76"/>
    <mergeCell ref="O73:O76"/>
    <mergeCell ref="R11:R13"/>
    <mergeCell ref="A17:A20"/>
    <mergeCell ref="B17:B20"/>
    <mergeCell ref="C17:C20"/>
    <mergeCell ref="O17:O20"/>
    <mergeCell ref="A30:A33"/>
    <mergeCell ref="B30:B33"/>
    <mergeCell ref="V11:V13"/>
    <mergeCell ref="W11:W13"/>
    <mergeCell ref="V2:Y2"/>
    <mergeCell ref="D3:N3"/>
    <mergeCell ref="A5:O5"/>
    <mergeCell ref="A6:A9"/>
    <mergeCell ref="B6:B9"/>
    <mergeCell ref="C6:C9"/>
    <mergeCell ref="O6:O9"/>
    <mergeCell ref="A1:C1"/>
    <mergeCell ref="D1:L1"/>
    <mergeCell ref="M1:O1"/>
    <mergeCell ref="A2:C2"/>
    <mergeCell ref="D2:L2"/>
    <mergeCell ref="M2:O2"/>
    <mergeCell ref="S11:S13"/>
    <mergeCell ref="T11:T13"/>
    <mergeCell ref="U11:U13"/>
  </mergeCells>
  <pageMargins left="0.74803149606299213" right="0.28000000000000003" top="0.23622047244094491" bottom="0.39370078740157483" header="0.74803149606299213" footer="0.15748031496062992"/>
  <pageSetup paperSize="9" scale="94" fitToHeight="0" orientation="portrait" r:id="rId1"/>
  <headerFooter alignWithMargins="0">
    <oddHeader>&amp;RLehekülg &amp;P/&amp;N</oddHeader>
    <oddFooter>&amp;R&amp;D</oddFooter>
  </headerFooter>
  <rowBreaks count="3" manualBreakCount="3">
    <brk id="58" max="14" man="1"/>
    <brk id="122" max="14" man="1"/>
    <brk id="17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Z127"/>
  <sheetViews>
    <sheetView workbookViewId="0">
      <pane xSplit="3" ySplit="14" topLeftCell="K99" activePane="bottomRight" state="frozen"/>
      <selection pane="topRight" activeCell="D1" sqref="D1"/>
      <selection pane="bottomLeft" activeCell="A15" sqref="A15"/>
      <selection pane="bottomRight" activeCell="S10" sqref="S10"/>
    </sheetView>
  </sheetViews>
  <sheetFormatPr defaultRowHeight="12.75" x14ac:dyDescent="0.2"/>
  <cols>
    <col min="1" max="1" width="3.42578125" customWidth="1"/>
    <col min="2" max="2" width="10.28515625" style="17" customWidth="1"/>
    <col min="3" max="3" width="29.28515625" style="100" customWidth="1"/>
    <col min="4" max="10" width="13.85546875" customWidth="1"/>
    <col min="11" max="12" width="13.85546875" style="17" customWidth="1"/>
    <col min="13" max="26" width="13.85546875" customWidth="1"/>
  </cols>
  <sheetData>
    <row r="1" spans="2:26" ht="29.25" customHeight="1" x14ac:dyDescent="0.2">
      <c r="B1" s="64" t="s">
        <v>111</v>
      </c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2:26" ht="25.5" x14ac:dyDescent="0.2">
      <c r="B2" s="91"/>
      <c r="C2" s="98" t="s">
        <v>11</v>
      </c>
      <c r="D2" s="79" t="s">
        <v>131</v>
      </c>
      <c r="E2" s="79" t="s">
        <v>130</v>
      </c>
      <c r="F2" s="79" t="s">
        <v>115</v>
      </c>
      <c r="G2" s="83" t="s">
        <v>116</v>
      </c>
      <c r="H2" s="79" t="s">
        <v>117</v>
      </c>
      <c r="I2" s="79" t="s">
        <v>118</v>
      </c>
      <c r="J2" s="79" t="s">
        <v>119</v>
      </c>
      <c r="K2" s="79" t="s">
        <v>120</v>
      </c>
      <c r="L2" s="79" t="s">
        <v>121</v>
      </c>
      <c r="M2" s="79" t="s">
        <v>122</v>
      </c>
      <c r="N2" s="79" t="s">
        <v>123</v>
      </c>
      <c r="O2" s="79" t="s">
        <v>124</v>
      </c>
      <c r="P2" s="79" t="s">
        <v>125</v>
      </c>
      <c r="Q2" s="79" t="s">
        <v>126</v>
      </c>
      <c r="R2" s="79" t="s">
        <v>127</v>
      </c>
      <c r="S2" s="79" t="s">
        <v>291</v>
      </c>
      <c r="T2" s="79" t="s">
        <v>128</v>
      </c>
      <c r="U2" s="79" t="s">
        <v>129</v>
      </c>
      <c r="V2" s="80" t="s">
        <v>112</v>
      </c>
      <c r="W2" s="80" t="s">
        <v>113</v>
      </c>
      <c r="X2" s="80" t="s">
        <v>114</v>
      </c>
      <c r="Y2" s="85" t="s">
        <v>281</v>
      </c>
      <c r="Z2" s="85" t="s">
        <v>282</v>
      </c>
    </row>
    <row r="3" spans="2:26" x14ac:dyDescent="0.2">
      <c r="B3" s="186" t="s">
        <v>54</v>
      </c>
      <c r="C3" s="99" t="s">
        <v>27</v>
      </c>
      <c r="D3" s="45">
        <v>65</v>
      </c>
      <c r="E3" s="45">
        <v>65</v>
      </c>
      <c r="F3" s="45">
        <v>65</v>
      </c>
      <c r="G3" s="45">
        <v>65</v>
      </c>
      <c r="H3" s="45">
        <v>65</v>
      </c>
      <c r="I3" s="45">
        <v>65</v>
      </c>
      <c r="J3" s="45">
        <v>65</v>
      </c>
      <c r="K3" s="45">
        <v>65</v>
      </c>
      <c r="L3" s="45">
        <v>65</v>
      </c>
      <c r="M3" s="45">
        <v>65</v>
      </c>
      <c r="N3" s="45">
        <v>65</v>
      </c>
      <c r="O3" s="45">
        <v>65</v>
      </c>
      <c r="P3" s="45">
        <v>65</v>
      </c>
      <c r="Q3" s="45">
        <v>65</v>
      </c>
      <c r="R3" s="45">
        <v>65</v>
      </c>
      <c r="S3" s="45">
        <v>65</v>
      </c>
      <c r="T3" s="45">
        <v>65</v>
      </c>
      <c r="U3" s="45">
        <v>65</v>
      </c>
      <c r="V3" s="45">
        <v>65</v>
      </c>
      <c r="W3" s="45">
        <v>65</v>
      </c>
      <c r="X3" s="45">
        <v>65</v>
      </c>
      <c r="Y3" s="45">
        <v>60</v>
      </c>
      <c r="Z3" s="45">
        <v>10</v>
      </c>
    </row>
    <row r="4" spans="2:26" x14ac:dyDescent="0.2">
      <c r="B4" s="186"/>
      <c r="C4" s="99" t="s">
        <v>62</v>
      </c>
      <c r="D4" s="61">
        <f>[1]!Olekuvorrand(D14,D5,D3,5,[1]!juhe(D5,6),25,[1]!juhe(D5,6))</f>
        <v>61.1305832862854</v>
      </c>
      <c r="E4" s="61">
        <f>[1]!Olekuvorrand(E14,E5,E3,5,[1]!juhe(E5,6),25,[1]!juhe(E5,6))</f>
        <v>60.748517513275146</v>
      </c>
      <c r="F4" s="61">
        <f>[1]!Olekuvorrand(F14,F5,F3,5,[1]!juhe(F5,6),25,[1]!juhe(F5,6))</f>
        <v>60.595929622650146</v>
      </c>
      <c r="G4" s="61">
        <f>[1]!Olekuvorrand(G14,G5,G3,5,[1]!juhe(G5,6),25,[1]!juhe(G5,6))</f>
        <v>60.537874698638916</v>
      </c>
      <c r="H4" s="61">
        <f>[1]!Olekuvorrand(H14,H5,H3,5,[1]!juhe(H5,6),25,[1]!juhe(H5,6))</f>
        <v>60.488283634185791</v>
      </c>
      <c r="I4" s="61">
        <f>[1]!Olekuvorrand(I14,I5,I3,5,[1]!juhe(I5,6),25,[1]!juhe(I5,6))</f>
        <v>58.777868747711182</v>
      </c>
      <c r="J4" s="61">
        <f>[1]!Olekuvorrand(J14,J5,J3,5,[1]!juhe(J5,6),25,[1]!juhe(J5,6))</f>
        <v>60.3218674659729</v>
      </c>
      <c r="K4" s="61">
        <f>[1]!Olekuvorrand(K14,K5,K3,5,[1]!juhe(K5,6),25,[1]!juhe(K5,6))</f>
        <v>60.189306735992432</v>
      </c>
      <c r="L4" s="61">
        <f>[1]!Olekuvorrand(L14,L5,L3,5,[1]!juhe(L5,6),25,[1]!juhe(L5,6))</f>
        <v>59.949696063995361</v>
      </c>
      <c r="M4" s="61">
        <f>[1]!Olekuvorrand(M14,M5,M3,5,[1]!juhe(M5,6),25,[1]!juhe(M5,6))</f>
        <v>61.13821268081665</v>
      </c>
      <c r="N4" s="61">
        <f>[1]!Olekuvorrand(N14,N5,N3,5,[1]!juhe(N5,6),25,[1]!juhe(N5,6))</f>
        <v>59.830605983734131</v>
      </c>
      <c r="O4" s="61">
        <f>[1]!Olekuvorrand(O14,O5,O3,5,[1]!juhe(O5,6),25,[1]!juhe(O5,6))</f>
        <v>58.396041393280029</v>
      </c>
      <c r="P4" s="61">
        <f>[1]!Olekuvorrand(P14,P5,P3,5,[1]!juhe(P5,6),25,[1]!juhe(P5,6))</f>
        <v>60.1082444190979</v>
      </c>
      <c r="Q4" s="61">
        <f>[1]!Olekuvorrand(Q14,Q5,Q3,5,[1]!juhe(Q5,6),25,[1]!juhe(Q5,6))</f>
        <v>60.862839221954346</v>
      </c>
      <c r="R4" s="61">
        <f>[1]!Olekuvorrand(R14,R5,R3,5,[1]!juhe(R5,6),25,[1]!juhe(R5,6))</f>
        <v>60.804426670074463</v>
      </c>
      <c r="S4" s="61">
        <f>[1]!Olekuvorrand(S14,S5,S3,5,[1]!juhe(S5,6),25,[1]!juhe(S5,6))</f>
        <v>59.935510158538818</v>
      </c>
      <c r="T4" s="61">
        <f>[1]!Olekuvorrand(T14,T5,T3,5,[1]!juhe(T5,6),25,[1]!juhe(T5,6))</f>
        <v>58.95155668258667</v>
      </c>
      <c r="U4" s="61">
        <f>[1]!Olekuvorrand(U14,U5,U3,5,[1]!juhe(U5,6),25,[1]!juhe(U5,6))</f>
        <v>59.221446514129639</v>
      </c>
      <c r="V4" s="61">
        <f>[1]!Olekuvorrand(V14,V5,V3,5,[1]!juhe(V5,6),25,[1]!juhe(V5,6))</f>
        <v>60.2760910987854</v>
      </c>
      <c r="W4" s="61"/>
      <c r="X4" s="61"/>
      <c r="Y4" s="45"/>
      <c r="Z4" s="45"/>
    </row>
    <row r="5" spans="2:26" s="44" customFormat="1" ht="25.5" x14ac:dyDescent="0.2">
      <c r="B5" s="186"/>
      <c r="C5" s="99" t="s">
        <v>93</v>
      </c>
      <c r="D5" s="44" t="s">
        <v>48</v>
      </c>
      <c r="E5" s="44" t="s">
        <v>48</v>
      </c>
      <c r="F5" s="44" t="s">
        <v>48</v>
      </c>
      <c r="G5" s="44" t="s">
        <v>48</v>
      </c>
      <c r="H5" s="44" t="s">
        <v>48</v>
      </c>
      <c r="I5" s="44" t="s">
        <v>48</v>
      </c>
      <c r="J5" s="44" t="s">
        <v>48</v>
      </c>
      <c r="K5" s="44" t="s">
        <v>48</v>
      </c>
      <c r="L5" s="44" t="s">
        <v>48</v>
      </c>
      <c r="M5" s="44" t="s">
        <v>48</v>
      </c>
      <c r="N5" s="44" t="s">
        <v>48</v>
      </c>
      <c r="O5" s="44" t="s">
        <v>48</v>
      </c>
      <c r="P5" s="44" t="s">
        <v>48</v>
      </c>
      <c r="Q5" s="44" t="s">
        <v>48</v>
      </c>
      <c r="R5" s="44" t="s">
        <v>48</v>
      </c>
      <c r="S5" s="44" t="s">
        <v>48</v>
      </c>
      <c r="T5" s="44" t="s">
        <v>48</v>
      </c>
      <c r="U5" s="44" t="s">
        <v>48</v>
      </c>
      <c r="V5" s="44" t="s">
        <v>48</v>
      </c>
    </row>
    <row r="6" spans="2:26" s="44" customFormat="1" ht="25.5" x14ac:dyDescent="0.2">
      <c r="B6" s="94"/>
      <c r="C6" s="99" t="s">
        <v>92</v>
      </c>
      <c r="D6" s="44" t="s">
        <v>86</v>
      </c>
      <c r="E6" s="44" t="s">
        <v>86</v>
      </c>
      <c r="F6" s="44" t="s">
        <v>86</v>
      </c>
      <c r="G6" s="44" t="s">
        <v>86</v>
      </c>
      <c r="H6" s="44" t="s">
        <v>86</v>
      </c>
      <c r="I6" s="44" t="s">
        <v>86</v>
      </c>
      <c r="J6" s="44" t="s">
        <v>86</v>
      </c>
      <c r="K6" s="44" t="s">
        <v>86</v>
      </c>
      <c r="L6" s="44" t="s">
        <v>86</v>
      </c>
      <c r="M6" s="44" t="s">
        <v>86</v>
      </c>
      <c r="N6" s="44" t="s">
        <v>86</v>
      </c>
      <c r="O6" s="44" t="s">
        <v>86</v>
      </c>
      <c r="P6" s="44" t="s">
        <v>86</v>
      </c>
      <c r="Q6" s="44" t="s">
        <v>86</v>
      </c>
      <c r="R6" s="44" t="s">
        <v>86</v>
      </c>
      <c r="S6" s="44" t="s">
        <v>86</v>
      </c>
      <c r="T6" s="44" t="s">
        <v>86</v>
      </c>
      <c r="U6" s="44" t="s">
        <v>86</v>
      </c>
      <c r="W6" s="44" t="s">
        <v>86</v>
      </c>
      <c r="X6" s="44" t="s">
        <v>86</v>
      </c>
      <c r="Y6" s="44" t="s">
        <v>283</v>
      </c>
      <c r="Z6" s="44" t="s">
        <v>283</v>
      </c>
    </row>
    <row r="7" spans="2:26" s="44" customFormat="1" x14ac:dyDescent="0.2">
      <c r="B7" s="64" t="s">
        <v>78</v>
      </c>
      <c r="C7" s="99" t="s">
        <v>50</v>
      </c>
      <c r="D7" s="74" t="s">
        <v>94</v>
      </c>
      <c r="E7" s="74" t="s">
        <v>94</v>
      </c>
      <c r="F7" s="74" t="s">
        <v>94</v>
      </c>
      <c r="G7" s="74" t="s">
        <v>94</v>
      </c>
      <c r="H7" s="74" t="s">
        <v>94</v>
      </c>
      <c r="I7" s="74" t="s">
        <v>94</v>
      </c>
      <c r="J7" s="74" t="s">
        <v>94</v>
      </c>
      <c r="K7" s="74" t="s">
        <v>94</v>
      </c>
      <c r="L7" s="74" t="s">
        <v>94</v>
      </c>
      <c r="M7" s="74" t="s">
        <v>94</v>
      </c>
      <c r="N7" s="74" t="s">
        <v>94</v>
      </c>
      <c r="O7" s="74" t="s">
        <v>94</v>
      </c>
      <c r="P7" s="74" t="s">
        <v>94</v>
      </c>
      <c r="Q7" s="74" t="s">
        <v>94</v>
      </c>
      <c r="R7" s="74" t="s">
        <v>94</v>
      </c>
      <c r="S7" s="74" t="s">
        <v>94</v>
      </c>
      <c r="T7" s="74" t="s">
        <v>94</v>
      </c>
      <c r="U7" s="74" t="s">
        <v>94</v>
      </c>
      <c r="V7" s="74" t="s">
        <v>94</v>
      </c>
      <c r="W7" s="74" t="s">
        <v>94</v>
      </c>
      <c r="Y7" s="74"/>
    </row>
    <row r="8" spans="2:26" s="44" customFormat="1" ht="38.25" x14ac:dyDescent="0.2">
      <c r="B8" s="64" t="s">
        <v>79</v>
      </c>
      <c r="C8" s="99" t="s">
        <v>50</v>
      </c>
      <c r="D8" s="44" t="s">
        <v>95</v>
      </c>
      <c r="E8" s="44" t="s">
        <v>95</v>
      </c>
      <c r="F8" s="44" t="s">
        <v>95</v>
      </c>
      <c r="G8" s="44" t="s">
        <v>95</v>
      </c>
      <c r="H8" s="44" t="s">
        <v>95</v>
      </c>
      <c r="I8" s="44" t="s">
        <v>95</v>
      </c>
      <c r="J8" s="44" t="s">
        <v>95</v>
      </c>
      <c r="K8" s="44" t="s">
        <v>95</v>
      </c>
      <c r="L8" s="44" t="s">
        <v>95</v>
      </c>
      <c r="M8" s="44" t="s">
        <v>95</v>
      </c>
      <c r="N8" s="44" t="s">
        <v>95</v>
      </c>
      <c r="O8" s="44" t="s">
        <v>95</v>
      </c>
      <c r="P8" s="44" t="s">
        <v>95</v>
      </c>
      <c r="Q8" s="44" t="s">
        <v>95</v>
      </c>
      <c r="R8" s="44" t="s">
        <v>95</v>
      </c>
      <c r="S8" s="44" t="s">
        <v>95</v>
      </c>
      <c r="T8" s="44" t="s">
        <v>95</v>
      </c>
      <c r="U8" s="44" t="s">
        <v>95</v>
      </c>
      <c r="V8" s="44" t="s">
        <v>95</v>
      </c>
      <c r="W8" s="44" t="s">
        <v>95</v>
      </c>
    </row>
    <row r="9" spans="2:26" s="2" customFormat="1" ht="15.75" customHeight="1" x14ac:dyDescent="0.2">
      <c r="C9" s="99" t="s">
        <v>46</v>
      </c>
      <c r="D9" s="95">
        <f>'Juhtme rež 330'!D60</f>
        <v>15.505939607909507</v>
      </c>
      <c r="E9" s="95">
        <f>'Juhtme rež 330'!E60</f>
        <v>13.79685963566741</v>
      </c>
      <c r="F9" s="95">
        <f>'Juhtme rež 330'!F60</f>
        <v>13.197509111381413</v>
      </c>
      <c r="G9" s="95">
        <f>'Juhtme rež 330'!G60</f>
        <v>12.980528673381881</v>
      </c>
      <c r="H9" s="95">
        <f>'Juhtme rež 330'!H60</f>
        <v>12.799851054788963</v>
      </c>
      <c r="I9" s="95">
        <f>'Juhtme rež 330'!I60</f>
        <v>8.3440847106280032</v>
      </c>
      <c r="J9" s="95">
        <f>'Juhtme rež 330'!J60</f>
        <v>12.220691138429224</v>
      </c>
      <c r="K9" s="95">
        <f>'Juhtme rež 330'!K60</f>
        <v>11.788908840777028</v>
      </c>
      <c r="L9" s="95">
        <f>'Juhtme rež 330'!L60</f>
        <v>11.065916379321266</v>
      </c>
      <c r="M9" s="95">
        <f>'Juhtme rež 330'!M60</f>
        <v>15.543369262453648</v>
      </c>
      <c r="N9" s="95">
        <f>'Juhtme rež 330'!N60</f>
        <v>10.732017490826227</v>
      </c>
      <c r="O9" s="95">
        <f>'Juhtme rež 330'!O60</f>
        <v>7.6692202847709785</v>
      </c>
      <c r="P9" s="95">
        <f>'Juhtme rež 330'!P60</f>
        <v>11.536106226268114</v>
      </c>
      <c r="Q9" s="95">
        <f>'Juhtme rež 330'!Q60</f>
        <v>14.274910033443396</v>
      </c>
      <c r="R9" s="95">
        <f>'Juhtme rež 330'!R60</f>
        <v>14.027140950393566</v>
      </c>
      <c r="S9" s="95">
        <f>'Juhtme rež 330'!S60</f>
        <v>11.025437936440603</v>
      </c>
      <c r="T9" s="95">
        <f>'Juhtme rež 330'!T60</f>
        <v>8.6796560215776051</v>
      </c>
      <c r="U9" s="95">
        <f>'Juhtme rež 330'!U60</f>
        <v>9.2422682203363831</v>
      </c>
      <c r="V9" s="95">
        <f>'Juhtme rež 330'!V60</f>
        <v>12.068882929740065</v>
      </c>
      <c r="W9" s="95">
        <f>'Juhtme rež 330'!W60</f>
        <v>0</v>
      </c>
      <c r="X9" s="95">
        <f>'Juhtme rež 330'!X60</f>
        <v>0</v>
      </c>
      <c r="Y9" s="95"/>
      <c r="Z9" s="95">
        <f>'Juhtme rež 330'!BG56</f>
        <v>0</v>
      </c>
    </row>
    <row r="10" spans="2:26" s="2" customFormat="1" ht="15.75" customHeight="1" x14ac:dyDescent="0.2">
      <c r="C10" s="99" t="s">
        <v>44</v>
      </c>
      <c r="D10" s="95">
        <v>14</v>
      </c>
      <c r="E10" s="95">
        <v>12.3</v>
      </c>
      <c r="F10" s="95">
        <v>11.7</v>
      </c>
      <c r="G10" s="95">
        <v>11.5</v>
      </c>
      <c r="H10" s="95">
        <v>11.3</v>
      </c>
      <c r="I10" s="95">
        <v>6.9</v>
      </c>
      <c r="J10" s="95">
        <v>10.7</v>
      </c>
      <c r="K10" s="95">
        <v>10.3</v>
      </c>
      <c r="L10" s="95">
        <v>9.5</v>
      </c>
      <c r="M10" s="95">
        <v>14</v>
      </c>
      <c r="N10" s="95">
        <v>9.1999999999999993</v>
      </c>
      <c r="O10" s="96">
        <v>6.2</v>
      </c>
      <c r="P10" s="96">
        <v>10</v>
      </c>
      <c r="Q10" s="96">
        <v>12.8</v>
      </c>
      <c r="R10" s="96">
        <v>12.5</v>
      </c>
      <c r="S10" s="97">
        <v>6</v>
      </c>
      <c r="T10" s="96">
        <v>7.2</v>
      </c>
      <c r="U10" s="95">
        <v>7.7</v>
      </c>
      <c r="V10" s="95">
        <v>10.5</v>
      </c>
      <c r="W10" s="95"/>
      <c r="X10" s="95"/>
      <c r="Y10" s="95"/>
      <c r="Z10" s="97"/>
    </row>
    <row r="11" spans="2:26" s="2" customFormat="1" ht="15.75" customHeight="1" x14ac:dyDescent="0.2">
      <c r="C11" s="99" t="s">
        <v>45</v>
      </c>
      <c r="D11" s="95">
        <v>14</v>
      </c>
      <c r="E11" s="95">
        <v>12.3</v>
      </c>
      <c r="F11" s="95">
        <v>11.7</v>
      </c>
      <c r="G11" s="95">
        <v>11.5</v>
      </c>
      <c r="H11" s="95">
        <v>11.3</v>
      </c>
      <c r="I11" s="95">
        <v>6.9</v>
      </c>
      <c r="J11" s="95">
        <v>10.7</v>
      </c>
      <c r="K11" s="95">
        <v>10.3</v>
      </c>
      <c r="L11" s="95">
        <v>9.5</v>
      </c>
      <c r="M11" s="95">
        <v>14</v>
      </c>
      <c r="N11" s="95">
        <v>9.1999999999999993</v>
      </c>
      <c r="O11" s="96">
        <v>6.2</v>
      </c>
      <c r="P11" s="96">
        <v>10</v>
      </c>
      <c r="Q11" s="96">
        <v>12.8</v>
      </c>
      <c r="R11" s="96">
        <v>12.5</v>
      </c>
      <c r="S11" s="97">
        <v>6</v>
      </c>
      <c r="T11" s="96">
        <v>7.2</v>
      </c>
      <c r="U11" s="95">
        <v>7.7</v>
      </c>
      <c r="V11" s="95">
        <v>10.5</v>
      </c>
      <c r="W11" s="95"/>
      <c r="X11" s="95"/>
      <c r="Y11" s="95"/>
      <c r="Z11" s="95"/>
    </row>
    <row r="12" spans="2:26" ht="15.75" customHeight="1" x14ac:dyDescent="0.2">
      <c r="B12"/>
      <c r="D12" s="3">
        <f t="shared" ref="D12:V12" si="0">D9-1.5</f>
        <v>14.005939607909507</v>
      </c>
      <c r="E12" s="3">
        <f t="shared" si="0"/>
        <v>12.29685963566741</v>
      </c>
      <c r="F12" s="3">
        <f t="shared" si="0"/>
        <v>11.697509111381413</v>
      </c>
      <c r="G12" s="3">
        <f t="shared" si="0"/>
        <v>11.480528673381881</v>
      </c>
      <c r="H12" s="3">
        <f t="shared" si="0"/>
        <v>11.299851054788963</v>
      </c>
      <c r="I12" s="3">
        <f t="shared" si="0"/>
        <v>6.8440847106280032</v>
      </c>
      <c r="J12" s="3">
        <f t="shared" si="0"/>
        <v>10.720691138429224</v>
      </c>
      <c r="K12" s="3">
        <f t="shared" si="0"/>
        <v>10.288908840777028</v>
      </c>
      <c r="L12" s="3">
        <f t="shared" si="0"/>
        <v>9.5659163793212656</v>
      </c>
      <c r="M12" s="3">
        <f t="shared" si="0"/>
        <v>14.043369262453648</v>
      </c>
      <c r="N12" s="3">
        <f t="shared" si="0"/>
        <v>9.2320174908262267</v>
      </c>
      <c r="O12" s="3">
        <f t="shared" si="0"/>
        <v>6.1692202847709785</v>
      </c>
      <c r="P12" s="3">
        <f t="shared" si="0"/>
        <v>10.036106226268114</v>
      </c>
      <c r="Q12" s="3">
        <f t="shared" si="0"/>
        <v>12.774910033443396</v>
      </c>
      <c r="R12" s="3">
        <f t="shared" si="0"/>
        <v>12.527140950393566</v>
      </c>
      <c r="S12" s="3">
        <f t="shared" si="0"/>
        <v>9.5254379364406034</v>
      </c>
      <c r="T12" s="3">
        <f t="shared" si="0"/>
        <v>7.1796560215776051</v>
      </c>
      <c r="U12" s="3">
        <f t="shared" si="0"/>
        <v>7.7422682203363831</v>
      </c>
      <c r="V12" s="3">
        <f t="shared" si="0"/>
        <v>10.568882929740065</v>
      </c>
    </row>
    <row r="13" spans="2:26" x14ac:dyDescent="0.2">
      <c r="B13" s="79"/>
      <c r="C13" s="101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50"/>
    </row>
    <row r="14" spans="2:26" s="55" customFormat="1" ht="13.5" thickBot="1" x14ac:dyDescent="0.25">
      <c r="C14" s="103" t="s">
        <v>103</v>
      </c>
      <c r="D14" s="104">
        <f>[2]!larv(D15:D160)</f>
        <v>485.86069717986169</v>
      </c>
      <c r="E14" s="104">
        <f>[2]!larv(E15:E160)</f>
        <v>457.55488064236982</v>
      </c>
      <c r="F14" s="104">
        <f>[2]!larv(F15:F160)</f>
        <v>447.21210537305626</v>
      </c>
      <c r="G14" s="104">
        <f>[2]!larv(G15:G160)</f>
        <v>443.40965915219067</v>
      </c>
      <c r="H14" s="104">
        <f>[2]!larv(H15:H160)</f>
        <v>440.21867232785877</v>
      </c>
      <c r="I14" s="104">
        <f>[2]!larv(I15:I160)</f>
        <v>352.76895753763671</v>
      </c>
      <c r="J14" s="104">
        <f>[2]!larv(J15:J160)</f>
        <v>429.83407703068104</v>
      </c>
      <c r="K14" s="104">
        <f>[2]!larv(K15:K160)</f>
        <v>421.92968536661533</v>
      </c>
      <c r="L14" s="104">
        <f>[2]!larv(L15:L160)</f>
        <v>408.36004786668212</v>
      </c>
      <c r="M14" s="104">
        <f>[2]!larv(M15:M160)</f>
        <v>486.46286184943875</v>
      </c>
      <c r="N14" s="104">
        <f>[2]!larv(N15:N160)</f>
        <v>401.94242982916825</v>
      </c>
      <c r="O14" s="104">
        <f>[2]!larv(O15:O160)</f>
        <v>337.62428936907753</v>
      </c>
      <c r="P14" s="104">
        <f>[2]!larv(P15:P160)</f>
        <v>417.23386736288984</v>
      </c>
      <c r="Q14" s="104">
        <f>[2]!larv(Q15:Q160)</f>
        <v>465.64271964039028</v>
      </c>
      <c r="R14" s="104">
        <f>[2]!larv(R15:R160)</f>
        <v>461.46793139541433</v>
      </c>
      <c r="S14" s="104">
        <f>[2]!larv(S15:S160)</f>
        <v>407.58715665367635</v>
      </c>
      <c r="T14" s="104">
        <f>[2]!larv(T15:T160)</f>
        <v>360.0712441914219</v>
      </c>
      <c r="U14" s="104">
        <f>[2]!larv(U15:U160)</f>
        <v>372.00337821373904</v>
      </c>
      <c r="V14" s="104">
        <f>[2]!larv(V15:V160)</f>
        <v>427.07131577176727</v>
      </c>
      <c r="W14" s="104">
        <f>[2]!larv(W15:W160)</f>
        <v>291.05</v>
      </c>
      <c r="X14" s="104">
        <f>[2]!larv(X15:X160)</f>
        <v>182.86099999999999</v>
      </c>
      <c r="Y14" s="104">
        <f>[2]!larv(Y15:Y160)</f>
        <v>183.685</v>
      </c>
      <c r="Z14" s="104">
        <f>[2]!larv(Z15:Z160)</f>
        <v>51.767000000000003</v>
      </c>
    </row>
    <row r="15" spans="2:26" s="121" customFormat="1" ht="15" x14ac:dyDescent="0.25">
      <c r="B15" s="119" t="s">
        <v>132</v>
      </c>
      <c r="C15" s="124" t="s">
        <v>138</v>
      </c>
      <c r="D15" s="120">
        <v>484.06118078346566</v>
      </c>
    </row>
    <row r="16" spans="2:26" ht="15" x14ac:dyDescent="0.25">
      <c r="B16" s="79"/>
      <c r="C16" s="125" t="s">
        <v>139</v>
      </c>
      <c r="D16" s="102">
        <v>508.30627329349522</v>
      </c>
    </row>
    <row r="17" spans="2:16" ht="15" x14ac:dyDescent="0.25">
      <c r="B17" s="79"/>
      <c r="C17" s="125" t="s">
        <v>141</v>
      </c>
      <c r="D17" s="102">
        <v>503.35245600179263</v>
      </c>
    </row>
    <row r="18" spans="2:16" ht="15" x14ac:dyDescent="0.25">
      <c r="B18" s="79"/>
      <c r="C18" s="125" t="s">
        <v>142</v>
      </c>
      <c r="D18" s="102">
        <v>492.56996199516351</v>
      </c>
    </row>
    <row r="19" spans="2:16" ht="15" x14ac:dyDescent="0.25">
      <c r="B19" s="79"/>
      <c r="C19" s="125" t="s">
        <v>143</v>
      </c>
      <c r="D19" s="102">
        <v>517.16590036963339</v>
      </c>
    </row>
    <row r="20" spans="2:16" ht="15" x14ac:dyDescent="0.25">
      <c r="B20" s="79"/>
      <c r="C20" s="125" t="s">
        <v>144</v>
      </c>
      <c r="D20" s="102">
        <v>479.99107211779597</v>
      </c>
    </row>
    <row r="21" spans="2:16" ht="15" x14ac:dyDescent="0.25">
      <c r="B21" s="79"/>
      <c r="C21" s="125" t="s">
        <v>145</v>
      </c>
      <c r="D21" s="102">
        <v>483.25453659018103</v>
      </c>
    </row>
    <row r="22" spans="2:16" ht="15" x14ac:dyDescent="0.25">
      <c r="B22" s="79"/>
      <c r="C22" s="125" t="s">
        <v>146</v>
      </c>
      <c r="D22" s="102">
        <v>490.31299862266133</v>
      </c>
    </row>
    <row r="23" spans="2:16" ht="15" x14ac:dyDescent="0.25">
      <c r="B23" s="79"/>
      <c r="C23" s="125" t="s">
        <v>147</v>
      </c>
      <c r="D23" s="102">
        <v>492.90759981970103</v>
      </c>
      <c r="F23" s="45"/>
      <c r="G23" s="45"/>
      <c r="H23" s="76"/>
      <c r="I23" s="45"/>
      <c r="J23" s="3"/>
      <c r="K23" s="51"/>
      <c r="L23" s="51"/>
    </row>
    <row r="24" spans="2:16" ht="15" x14ac:dyDescent="0.25">
      <c r="B24" s="79"/>
      <c r="C24" s="125" t="s">
        <v>148</v>
      </c>
      <c r="D24" s="102">
        <v>492.90667217748387</v>
      </c>
      <c r="E24" s="61"/>
      <c r="F24" s="45"/>
      <c r="G24" s="45"/>
      <c r="H24" s="45"/>
      <c r="I24" s="45"/>
      <c r="J24" s="3"/>
      <c r="K24" s="51"/>
      <c r="L24" s="51"/>
      <c r="P24" s="3"/>
    </row>
    <row r="25" spans="2:16" ht="15" x14ac:dyDescent="0.25">
      <c r="B25" s="79"/>
      <c r="C25" s="125" t="s">
        <v>149</v>
      </c>
      <c r="D25" s="102">
        <v>492.90759981935321</v>
      </c>
      <c r="E25" s="45"/>
      <c r="F25" s="45"/>
      <c r="G25" s="45"/>
      <c r="H25" s="76"/>
      <c r="I25" s="45"/>
      <c r="J25" s="3"/>
      <c r="K25" s="51"/>
      <c r="L25" s="51"/>
    </row>
    <row r="26" spans="2:16" ht="15" x14ac:dyDescent="0.25">
      <c r="B26" s="79"/>
      <c r="C26" s="125" t="s">
        <v>150</v>
      </c>
      <c r="D26" s="102">
        <v>515.73893093897698</v>
      </c>
      <c r="E26" s="45"/>
      <c r="F26" s="45"/>
      <c r="G26" s="45"/>
      <c r="H26" s="45"/>
      <c r="I26" s="45"/>
      <c r="J26" s="3"/>
      <c r="K26" s="53"/>
      <c r="L26" s="51"/>
    </row>
    <row r="27" spans="2:16" ht="15" x14ac:dyDescent="0.25">
      <c r="B27" s="79"/>
      <c r="C27" s="125" t="s">
        <v>151</v>
      </c>
      <c r="D27" s="102">
        <v>497.08748870305539</v>
      </c>
      <c r="E27" s="45"/>
      <c r="F27" s="45"/>
      <c r="G27" s="45"/>
      <c r="H27" s="45"/>
      <c r="I27" s="45"/>
      <c r="J27" s="3"/>
      <c r="K27" s="52"/>
      <c r="L27" s="51"/>
    </row>
    <row r="28" spans="2:16" ht="15" x14ac:dyDescent="0.25">
      <c r="B28" s="79"/>
      <c r="C28" s="125" t="s">
        <v>152</v>
      </c>
      <c r="D28" s="102">
        <v>496.92471816638732</v>
      </c>
      <c r="E28" s="45"/>
      <c r="F28" s="45"/>
      <c r="G28" s="45"/>
      <c r="H28" s="45"/>
      <c r="I28" s="45"/>
      <c r="J28" s="3"/>
      <c r="K28" s="52"/>
      <c r="L28" s="51"/>
    </row>
    <row r="29" spans="2:16" ht="15" x14ac:dyDescent="0.25">
      <c r="B29" s="79"/>
      <c r="C29" s="125" t="s">
        <v>153</v>
      </c>
      <c r="D29" s="102">
        <v>486.73160165741831</v>
      </c>
      <c r="E29" s="45"/>
      <c r="F29" s="45"/>
      <c r="G29" s="45"/>
      <c r="H29" s="45"/>
      <c r="I29" s="45"/>
      <c r="J29" s="3"/>
      <c r="K29" s="52"/>
      <c r="L29" s="51"/>
    </row>
    <row r="30" spans="2:16" ht="15" x14ac:dyDescent="0.25">
      <c r="B30" s="79"/>
      <c r="C30" s="125" t="s">
        <v>154</v>
      </c>
      <c r="D30" s="102">
        <v>486.79097118680409</v>
      </c>
    </row>
    <row r="31" spans="2:16" ht="15" x14ac:dyDescent="0.25">
      <c r="B31" s="79"/>
      <c r="C31" s="125" t="s">
        <v>155</v>
      </c>
      <c r="D31" s="102">
        <v>486.75769226378679</v>
      </c>
    </row>
    <row r="32" spans="2:16" ht="15" x14ac:dyDescent="0.25">
      <c r="B32" s="79"/>
      <c r="C32" s="125" t="s">
        <v>156</v>
      </c>
      <c r="D32" s="102">
        <v>486.75806819534404</v>
      </c>
    </row>
    <row r="33" spans="2:20" ht="15" x14ac:dyDescent="0.25">
      <c r="B33" s="79"/>
      <c r="C33" s="125" t="s">
        <v>157</v>
      </c>
      <c r="D33" s="102">
        <v>486.75769226378679</v>
      </c>
    </row>
    <row r="34" spans="2:20" ht="15" x14ac:dyDescent="0.25">
      <c r="B34" s="79"/>
      <c r="C34" s="125" t="s">
        <v>158</v>
      </c>
      <c r="D34" s="102">
        <v>484.64354647988716</v>
      </c>
    </row>
    <row r="35" spans="2:20" ht="15" x14ac:dyDescent="0.25">
      <c r="B35" s="79"/>
      <c r="C35" s="125" t="s">
        <v>159</v>
      </c>
      <c r="D35" s="102">
        <v>488.56196610622521</v>
      </c>
    </row>
    <row r="36" spans="2:20" ht="15" x14ac:dyDescent="0.25">
      <c r="B36" s="79"/>
      <c r="C36" s="125" t="s">
        <v>160</v>
      </c>
      <c r="D36" s="102">
        <v>484.71104780062262</v>
      </c>
    </row>
    <row r="37" spans="2:20" ht="15" x14ac:dyDescent="0.25">
      <c r="B37" s="79"/>
      <c r="C37" s="125" t="s">
        <v>161</v>
      </c>
      <c r="D37" s="102">
        <v>484.63429187160625</v>
      </c>
    </row>
    <row r="38" spans="2:20" ht="15" x14ac:dyDescent="0.25">
      <c r="B38" s="79"/>
      <c r="C38" s="125" t="s">
        <v>162</v>
      </c>
      <c r="D38" s="102">
        <v>484.62166110075214</v>
      </c>
    </row>
    <row r="39" spans="2:20" ht="15" x14ac:dyDescent="0.25">
      <c r="B39" s="79"/>
      <c r="C39" s="125" t="s">
        <v>163</v>
      </c>
      <c r="D39" s="102">
        <v>484.16781884778879</v>
      </c>
    </row>
    <row r="40" spans="2:20" ht="15" x14ac:dyDescent="0.25">
      <c r="B40" s="79"/>
      <c r="C40" s="125" t="s">
        <v>164</v>
      </c>
      <c r="D40" s="102">
        <v>484.66025821210201</v>
      </c>
    </row>
    <row r="41" spans="2:20" ht="15" x14ac:dyDescent="0.25">
      <c r="B41" s="79"/>
      <c r="C41" s="125" t="s">
        <v>165</v>
      </c>
      <c r="D41" s="102">
        <v>479.84296522592479</v>
      </c>
    </row>
    <row r="42" spans="2:20" ht="15" x14ac:dyDescent="0.25">
      <c r="B42" s="79"/>
      <c r="C42" s="125" t="s">
        <v>166</v>
      </c>
      <c r="D42" s="102">
        <v>481.2368661378494</v>
      </c>
      <c r="K42"/>
      <c r="L42"/>
      <c r="T42" s="62"/>
    </row>
    <row r="43" spans="2:20" ht="15" x14ac:dyDescent="0.25">
      <c r="B43" s="79"/>
      <c r="C43" s="125" t="s">
        <v>167</v>
      </c>
      <c r="D43" s="102">
        <v>498.84288072503989</v>
      </c>
      <c r="E43" s="46"/>
      <c r="F43" s="46"/>
      <c r="G43" s="46"/>
      <c r="H43" s="46"/>
      <c r="I43" s="46"/>
      <c r="J43" s="46"/>
    </row>
    <row r="44" spans="2:20" ht="15" x14ac:dyDescent="0.25">
      <c r="B44" s="79"/>
      <c r="C44" s="125" t="s">
        <v>168</v>
      </c>
      <c r="D44" s="102">
        <v>478.40236657103532</v>
      </c>
      <c r="E44" s="45"/>
      <c r="F44" s="45"/>
      <c r="G44" s="45"/>
      <c r="H44" s="45"/>
      <c r="I44" s="45"/>
      <c r="J44" s="45"/>
    </row>
    <row r="45" spans="2:20" ht="15" x14ac:dyDescent="0.25">
      <c r="B45" s="79"/>
      <c r="C45" s="125" t="s">
        <v>169</v>
      </c>
      <c r="D45" s="102">
        <v>461.75833704303051</v>
      </c>
      <c r="E45" s="46"/>
      <c r="F45" s="46"/>
      <c r="G45" s="46"/>
      <c r="H45" s="46"/>
      <c r="I45" s="46"/>
      <c r="J45" s="46"/>
    </row>
    <row r="46" spans="2:20" ht="15" x14ac:dyDescent="0.25">
      <c r="B46" s="79"/>
      <c r="C46" s="125" t="s">
        <v>170</v>
      </c>
      <c r="D46" s="102">
        <v>463.14652239926642</v>
      </c>
      <c r="E46" s="45"/>
      <c r="F46" s="45"/>
      <c r="G46" s="45"/>
      <c r="H46" s="45"/>
      <c r="I46" s="45"/>
      <c r="J46" s="45"/>
    </row>
    <row r="47" spans="2:20" ht="15" x14ac:dyDescent="0.25">
      <c r="B47" s="79"/>
      <c r="C47" s="125" t="s">
        <v>171</v>
      </c>
      <c r="D47" s="102">
        <v>462.11899245496096</v>
      </c>
    </row>
    <row r="48" spans="2:20" ht="15" x14ac:dyDescent="0.25">
      <c r="B48" s="79"/>
      <c r="C48" s="125" t="s">
        <v>172</v>
      </c>
      <c r="D48" s="102">
        <v>462.82986129804158</v>
      </c>
    </row>
    <row r="49" spans="2:6" ht="15" x14ac:dyDescent="0.25">
      <c r="B49" s="79"/>
      <c r="C49" s="125" t="s">
        <v>173</v>
      </c>
      <c r="D49" s="102">
        <v>448.98664011767869</v>
      </c>
    </row>
    <row r="50" spans="2:6" ht="15.75" thickBot="1" x14ac:dyDescent="0.3">
      <c r="B50" s="79"/>
      <c r="C50" s="125" t="s">
        <v>174</v>
      </c>
      <c r="D50" s="102">
        <v>451.22172685730504</v>
      </c>
    </row>
    <row r="51" spans="2:6" ht="15" x14ac:dyDescent="0.25">
      <c r="B51" s="79"/>
      <c r="C51" s="125" t="s">
        <v>175</v>
      </c>
      <c r="E51" s="120">
        <v>493.63888441344938</v>
      </c>
    </row>
    <row r="52" spans="2:6" ht="15" x14ac:dyDescent="0.25">
      <c r="B52" s="79"/>
      <c r="C52" s="125" t="s">
        <v>176</v>
      </c>
      <c r="E52" s="102">
        <v>447.44079265660054</v>
      </c>
    </row>
    <row r="53" spans="2:6" ht="15" x14ac:dyDescent="0.25">
      <c r="B53" s="79"/>
      <c r="C53" s="125" t="s">
        <v>177</v>
      </c>
      <c r="E53" s="102">
        <v>446.49843863781632</v>
      </c>
    </row>
    <row r="54" spans="2:6" ht="15" x14ac:dyDescent="0.25">
      <c r="B54" s="79"/>
      <c r="C54" s="125" t="s">
        <v>178</v>
      </c>
      <c r="E54" s="102">
        <v>446.49784774388473</v>
      </c>
    </row>
    <row r="55" spans="2:6" ht="15" x14ac:dyDescent="0.25">
      <c r="B55" s="79"/>
      <c r="C55" s="125" t="s">
        <v>179</v>
      </c>
      <c r="E55" s="102">
        <v>446.49878561655527</v>
      </c>
    </row>
    <row r="56" spans="2:6" ht="15" x14ac:dyDescent="0.25">
      <c r="B56" s="79"/>
      <c r="C56" s="125" t="s">
        <v>180</v>
      </c>
      <c r="E56" s="102">
        <v>446.49750076441694</v>
      </c>
    </row>
    <row r="57" spans="2:6" ht="15" x14ac:dyDescent="0.25">
      <c r="B57" s="79"/>
      <c r="C57" s="125" t="s">
        <v>181</v>
      </c>
      <c r="E57" s="102">
        <v>453.37859522600888</v>
      </c>
    </row>
    <row r="58" spans="2:6" ht="15" x14ac:dyDescent="0.25">
      <c r="B58" s="79"/>
      <c r="C58" s="125" t="s">
        <v>182</v>
      </c>
      <c r="E58" s="102">
        <v>453.37733027261248</v>
      </c>
    </row>
    <row r="59" spans="2:6" ht="15.75" thickBot="1" x14ac:dyDescent="0.3">
      <c r="B59" s="79"/>
      <c r="C59" s="125" t="s">
        <v>183</v>
      </c>
      <c r="E59" s="102">
        <v>476.54882717395827</v>
      </c>
    </row>
    <row r="60" spans="2:6" ht="15" x14ac:dyDescent="0.25">
      <c r="B60" s="79"/>
      <c r="C60" s="125" t="s">
        <v>184</v>
      </c>
      <c r="F60" s="120">
        <v>427.65122135819303</v>
      </c>
    </row>
    <row r="61" spans="2:6" ht="15" x14ac:dyDescent="0.25">
      <c r="B61" s="79"/>
      <c r="C61" s="125" t="s">
        <v>185</v>
      </c>
      <c r="F61" s="102">
        <v>450.82764204630627</v>
      </c>
    </row>
    <row r="62" spans="2:6" ht="15" x14ac:dyDescent="0.25">
      <c r="B62" s="79"/>
      <c r="C62" s="125" t="s">
        <v>186</v>
      </c>
      <c r="F62" s="102">
        <v>450.82734346741677</v>
      </c>
    </row>
    <row r="63" spans="2:6" ht="15" x14ac:dyDescent="0.25">
      <c r="B63" s="79"/>
      <c r="C63" s="125" t="s">
        <v>187</v>
      </c>
      <c r="F63" s="102">
        <v>450.82668766166847</v>
      </c>
    </row>
    <row r="64" spans="2:6" ht="15" x14ac:dyDescent="0.25">
      <c r="B64" s="79"/>
      <c r="C64" s="125" t="s">
        <v>188</v>
      </c>
      <c r="F64" s="102">
        <v>450.82764204630627</v>
      </c>
    </row>
    <row r="65" spans="2:10" ht="15.75" thickBot="1" x14ac:dyDescent="0.3">
      <c r="B65" s="79"/>
      <c r="C65" s="125" t="s">
        <v>189</v>
      </c>
      <c r="F65" s="102">
        <v>450.82764204630627</v>
      </c>
    </row>
    <row r="66" spans="2:10" ht="15" x14ac:dyDescent="0.25">
      <c r="B66" s="79"/>
      <c r="C66" s="125" t="s">
        <v>190</v>
      </c>
      <c r="F66" s="45"/>
      <c r="G66" s="120">
        <v>443.33136594871996</v>
      </c>
    </row>
    <row r="67" spans="2:10" ht="15" x14ac:dyDescent="0.25">
      <c r="B67" s="79"/>
      <c r="C67" s="125" t="s">
        <v>191</v>
      </c>
      <c r="F67" s="45"/>
      <c r="G67" s="102">
        <v>448.40810919264607</v>
      </c>
    </row>
    <row r="68" spans="2:10" ht="15" x14ac:dyDescent="0.25">
      <c r="B68" s="79"/>
      <c r="C68" s="125" t="s">
        <v>192</v>
      </c>
      <c r="G68" s="102">
        <v>437.39866301561824</v>
      </c>
    </row>
    <row r="69" spans="2:10" ht="15" x14ac:dyDescent="0.25">
      <c r="B69" s="79"/>
      <c r="C69" s="125" t="s">
        <v>193</v>
      </c>
      <c r="G69" s="102">
        <v>443.29796069571546</v>
      </c>
    </row>
    <row r="70" spans="2:10" ht="15" x14ac:dyDescent="0.25">
      <c r="B70" s="79"/>
      <c r="C70" s="125" t="s">
        <v>194</v>
      </c>
      <c r="G70" s="102">
        <v>444.93990332404354</v>
      </c>
    </row>
    <row r="71" spans="2:10" ht="15" x14ac:dyDescent="0.25">
      <c r="B71" s="79"/>
      <c r="C71" s="125" t="s">
        <v>195</v>
      </c>
      <c r="G71" s="102">
        <v>443.32156624510486</v>
      </c>
    </row>
    <row r="72" spans="2:10" ht="15" x14ac:dyDescent="0.25">
      <c r="B72" s="79"/>
      <c r="C72" s="125" t="s">
        <v>196</v>
      </c>
      <c r="G72" s="102">
        <v>443.03256126042658</v>
      </c>
    </row>
    <row r="73" spans="2:10" ht="15.75" thickBot="1" x14ac:dyDescent="0.3">
      <c r="B73" s="79"/>
      <c r="C73" s="125" t="s">
        <v>197</v>
      </c>
      <c r="G73" s="102">
        <v>443.33210739242941</v>
      </c>
    </row>
    <row r="74" spans="2:10" ht="15.75" thickBot="1" x14ac:dyDescent="0.3">
      <c r="B74" s="79"/>
      <c r="C74" s="125" t="s">
        <v>198</v>
      </c>
      <c r="H74" s="120">
        <v>440.21867232785877</v>
      </c>
    </row>
    <row r="75" spans="2:10" ht="15" x14ac:dyDescent="0.25">
      <c r="B75" s="79"/>
      <c r="C75" s="125" t="s">
        <v>199</v>
      </c>
      <c r="H75" s="76"/>
      <c r="I75" s="120">
        <v>349.93622391071699</v>
      </c>
    </row>
    <row r="76" spans="2:10" ht="15" x14ac:dyDescent="0.25">
      <c r="B76" s="79"/>
      <c r="C76" s="125" t="s">
        <v>200</v>
      </c>
      <c r="H76" s="76"/>
      <c r="I76" s="102">
        <v>354.22291079217104</v>
      </c>
    </row>
    <row r="77" spans="2:10" ht="15.75" thickBot="1" x14ac:dyDescent="0.3">
      <c r="B77" s="79"/>
      <c r="C77" s="125" t="s">
        <v>201</v>
      </c>
      <c r="H77" s="76"/>
      <c r="I77" s="102">
        <v>354.09719681604247</v>
      </c>
    </row>
    <row r="78" spans="2:10" ht="15" x14ac:dyDescent="0.25">
      <c r="B78" s="79"/>
      <c r="C78" s="125" t="s">
        <v>202</v>
      </c>
      <c r="H78" s="76"/>
      <c r="I78" s="45"/>
      <c r="J78" s="120">
        <v>449.04416087907572</v>
      </c>
    </row>
    <row r="79" spans="2:10" ht="15" x14ac:dyDescent="0.25">
      <c r="B79" s="79"/>
      <c r="C79" s="125" t="s">
        <v>203</v>
      </c>
      <c r="H79" s="76"/>
      <c r="I79" s="45"/>
      <c r="J79" s="102">
        <v>441.35944555435754</v>
      </c>
    </row>
    <row r="80" spans="2:10" ht="15" x14ac:dyDescent="0.25">
      <c r="B80" s="79"/>
      <c r="C80" s="125" t="s">
        <v>204</v>
      </c>
      <c r="H80" s="76"/>
      <c r="I80" s="45"/>
      <c r="J80" s="102">
        <v>449.2233918219016</v>
      </c>
    </row>
    <row r="81" spans="2:16" ht="15" x14ac:dyDescent="0.25">
      <c r="B81" s="79"/>
      <c r="C81" s="125" t="s">
        <v>205</v>
      </c>
      <c r="H81" s="76"/>
      <c r="I81" s="45"/>
      <c r="J81" s="102">
        <v>436.53630166705204</v>
      </c>
    </row>
    <row r="82" spans="2:16" ht="15.75" thickBot="1" x14ac:dyDescent="0.3">
      <c r="B82" s="79"/>
      <c r="C82" s="125" t="s">
        <v>206</v>
      </c>
      <c r="I82" s="45"/>
      <c r="J82" s="102">
        <v>347.70200636894128</v>
      </c>
    </row>
    <row r="83" spans="2:16" ht="15" x14ac:dyDescent="0.25">
      <c r="B83" s="79"/>
      <c r="C83" s="125" t="s">
        <v>207</v>
      </c>
      <c r="J83" s="3"/>
      <c r="K83" s="120">
        <v>417.49103300182958</v>
      </c>
    </row>
    <row r="84" spans="2:16" ht="15.75" thickBot="1" x14ac:dyDescent="0.3">
      <c r="B84" s="79"/>
      <c r="C84" s="125" t="s">
        <v>208</v>
      </c>
      <c r="J84" s="3"/>
      <c r="K84" s="102">
        <v>426.23249867656125</v>
      </c>
    </row>
    <row r="85" spans="2:16" ht="15" x14ac:dyDescent="0.25">
      <c r="B85" s="79"/>
      <c r="C85" s="125" t="s">
        <v>209</v>
      </c>
      <c r="J85" s="3"/>
      <c r="K85" s="52"/>
      <c r="L85" s="120">
        <v>358.29593321724337</v>
      </c>
    </row>
    <row r="86" spans="2:16" ht="15" x14ac:dyDescent="0.25">
      <c r="B86" s="79"/>
      <c r="C86" s="125" t="s">
        <v>210</v>
      </c>
      <c r="K86" s="53"/>
      <c r="L86" s="102">
        <v>430.97542514295236</v>
      </c>
    </row>
    <row r="87" spans="2:16" ht="15" x14ac:dyDescent="0.25">
      <c r="B87" s="79"/>
      <c r="C87" s="125" t="s">
        <v>211</v>
      </c>
      <c r="K87" s="53"/>
      <c r="L87" s="102">
        <v>417.90286030752526</v>
      </c>
    </row>
    <row r="88" spans="2:16" ht="15" x14ac:dyDescent="0.25">
      <c r="B88" s="79"/>
      <c r="C88" s="125" t="s">
        <v>212</v>
      </c>
      <c r="K88" s="52"/>
      <c r="L88" s="102">
        <v>450.38507029547009</v>
      </c>
    </row>
    <row r="89" spans="2:16" ht="15.75" thickBot="1" x14ac:dyDescent="0.3">
      <c r="B89" s="79"/>
      <c r="C89" s="125" t="s">
        <v>213</v>
      </c>
      <c r="K89" s="51"/>
      <c r="L89" s="102">
        <v>357.25802284874538</v>
      </c>
    </row>
    <row r="90" spans="2:16" ht="15" x14ac:dyDescent="0.25">
      <c r="B90" s="79"/>
      <c r="C90" s="125" t="s">
        <v>214</v>
      </c>
      <c r="K90" s="51"/>
      <c r="L90" s="52"/>
      <c r="M90" s="120">
        <v>474.22971982987457</v>
      </c>
    </row>
    <row r="91" spans="2:16" ht="15" x14ac:dyDescent="0.25">
      <c r="B91" s="79"/>
      <c r="C91" s="125" t="s">
        <v>215</v>
      </c>
      <c r="L91" s="51"/>
      <c r="M91" s="102">
        <v>492.24752442860472</v>
      </c>
    </row>
    <row r="92" spans="2:16" ht="15.75" thickBot="1" x14ac:dyDescent="0.3">
      <c r="B92" s="79"/>
      <c r="C92" s="125" t="s">
        <v>216</v>
      </c>
      <c r="L92" s="51"/>
      <c r="M92" s="102">
        <v>492.24662023922019</v>
      </c>
    </row>
    <row r="93" spans="2:16" ht="15.75" thickBot="1" x14ac:dyDescent="0.3">
      <c r="B93" s="79"/>
      <c r="C93" s="125" t="s">
        <v>217</v>
      </c>
      <c r="M93" s="3"/>
      <c r="N93" s="120">
        <v>401.94242982916825</v>
      </c>
    </row>
    <row r="94" spans="2:16" ht="15.75" thickBot="1" x14ac:dyDescent="0.3">
      <c r="B94" s="79"/>
      <c r="C94" s="125" t="s">
        <v>218</v>
      </c>
      <c r="M94" s="3"/>
      <c r="O94" s="120">
        <v>337.62428936907753</v>
      </c>
    </row>
    <row r="95" spans="2:16" ht="15" x14ac:dyDescent="0.25">
      <c r="B95" s="79"/>
      <c r="C95" s="125" t="s">
        <v>219</v>
      </c>
      <c r="M95" s="3"/>
      <c r="P95" s="120">
        <v>430.16007396893474</v>
      </c>
    </row>
    <row r="96" spans="2:16" ht="15" x14ac:dyDescent="0.25">
      <c r="B96" s="79"/>
      <c r="C96" s="125" t="s">
        <v>220</v>
      </c>
      <c r="M96" s="3"/>
      <c r="P96" s="102">
        <v>430.15976206988529</v>
      </c>
    </row>
    <row r="97" spans="2:20" ht="15" x14ac:dyDescent="0.25">
      <c r="B97" s="79"/>
      <c r="C97" s="125" t="s">
        <v>221</v>
      </c>
      <c r="M97" s="3"/>
      <c r="P97" s="102">
        <v>430.12871642918481</v>
      </c>
    </row>
    <row r="98" spans="2:20" ht="15" x14ac:dyDescent="0.25">
      <c r="B98" s="79"/>
      <c r="C98" s="125" t="s">
        <v>222</v>
      </c>
      <c r="N98" s="62"/>
      <c r="P98" s="102">
        <v>402.99135586264634</v>
      </c>
    </row>
    <row r="99" spans="2:20" ht="15" x14ac:dyDescent="0.25">
      <c r="B99" s="79"/>
      <c r="C99" s="125" t="s">
        <v>223</v>
      </c>
      <c r="P99" s="102">
        <v>402.9913384081907</v>
      </c>
    </row>
    <row r="100" spans="2:20" ht="15.75" thickBot="1" x14ac:dyDescent="0.3">
      <c r="B100" s="79"/>
      <c r="C100" s="125" t="s">
        <v>224</v>
      </c>
      <c r="P100" s="102">
        <v>402.99134713406147</v>
      </c>
    </row>
    <row r="101" spans="2:20" ht="15" x14ac:dyDescent="0.25">
      <c r="B101" s="79"/>
      <c r="C101" s="125" t="s">
        <v>225</v>
      </c>
      <c r="Q101" s="120">
        <v>455.63993535870998</v>
      </c>
    </row>
    <row r="102" spans="2:20" ht="15" x14ac:dyDescent="0.25">
      <c r="B102" s="79"/>
      <c r="C102" s="125" t="s">
        <v>226</v>
      </c>
      <c r="Q102" s="102">
        <v>475.53359847153308</v>
      </c>
    </row>
    <row r="103" spans="2:20" ht="15" x14ac:dyDescent="0.25">
      <c r="B103" s="79"/>
      <c r="C103" s="125" t="s">
        <v>227</v>
      </c>
      <c r="Q103" s="102">
        <v>465.35347324357821</v>
      </c>
    </row>
    <row r="104" spans="2:20" ht="15.75" thickBot="1" x14ac:dyDescent="0.3">
      <c r="B104" s="79"/>
      <c r="C104" s="125" t="s">
        <v>228</v>
      </c>
      <c r="Q104" s="102">
        <v>465.40604001798715</v>
      </c>
    </row>
    <row r="105" spans="2:20" ht="15" x14ac:dyDescent="0.25">
      <c r="B105" s="79"/>
      <c r="C105" s="125" t="s">
        <v>229</v>
      </c>
      <c r="R105" s="120">
        <v>455.64260740169686</v>
      </c>
    </row>
    <row r="106" spans="2:20" ht="15" x14ac:dyDescent="0.25">
      <c r="B106" s="79"/>
      <c r="C106" s="125" t="s">
        <v>230</v>
      </c>
      <c r="R106" s="102">
        <v>455.6446558241534</v>
      </c>
    </row>
    <row r="107" spans="2:20" ht="15.75" thickBot="1" x14ac:dyDescent="0.3">
      <c r="B107" s="79"/>
      <c r="C107" s="125" t="s">
        <v>231</v>
      </c>
      <c r="R107" s="102">
        <v>472.49829361063547</v>
      </c>
    </row>
    <row r="108" spans="2:20" ht="15" x14ac:dyDescent="0.25">
      <c r="B108" s="79"/>
      <c r="C108" s="125" t="s">
        <v>232</v>
      </c>
      <c r="S108" s="120">
        <v>247.13679999999999</v>
      </c>
    </row>
    <row r="109" spans="2:20" x14ac:dyDescent="0.2">
      <c r="B109" s="79"/>
      <c r="C109" s="125" t="s">
        <v>233</v>
      </c>
      <c r="S109" s="242">
        <v>420.36619999999999</v>
      </c>
    </row>
    <row r="110" spans="2:20" ht="13.5" thickBot="1" x14ac:dyDescent="0.25">
      <c r="B110" s="79"/>
      <c r="C110" s="125" t="s">
        <v>234</v>
      </c>
      <c r="S110" s="242">
        <v>461.26859999999999</v>
      </c>
    </row>
    <row r="111" spans="2:20" ht="15" x14ac:dyDescent="0.25">
      <c r="B111" s="79"/>
      <c r="C111" s="125" t="s">
        <v>235</v>
      </c>
      <c r="T111" s="120">
        <v>368.31595673986561</v>
      </c>
    </row>
    <row r="112" spans="2:20" ht="15.75" thickBot="1" x14ac:dyDescent="0.3">
      <c r="B112" s="79"/>
      <c r="C112" s="125" t="s">
        <v>236</v>
      </c>
      <c r="T112" s="102">
        <v>351.21730286771918</v>
      </c>
    </row>
    <row r="113" spans="2:26" ht="15" x14ac:dyDescent="0.25">
      <c r="B113" s="79"/>
      <c r="C113" s="125" t="s">
        <v>237</v>
      </c>
      <c r="U113" s="120">
        <v>433.04714638599734</v>
      </c>
    </row>
    <row r="114" spans="2:26" ht="15" x14ac:dyDescent="0.25">
      <c r="B114" s="79"/>
      <c r="C114" s="125" t="s">
        <v>238</v>
      </c>
      <c r="U114" s="102">
        <v>258.13854421244542</v>
      </c>
    </row>
    <row r="115" spans="2:26" ht="15" x14ac:dyDescent="0.25">
      <c r="B115" s="79"/>
      <c r="C115" s="125" t="s">
        <v>239</v>
      </c>
      <c r="U115" s="102">
        <v>349.84056036989239</v>
      </c>
    </row>
    <row r="116" spans="2:26" ht="15" x14ac:dyDescent="0.25">
      <c r="B116" s="79"/>
      <c r="C116" s="125" t="s">
        <v>240</v>
      </c>
      <c r="U116" s="102">
        <v>263.17486264435325</v>
      </c>
    </row>
    <row r="117" spans="2:26" ht="15" x14ac:dyDescent="0.25">
      <c r="B117" s="79"/>
      <c r="C117" s="125" t="s">
        <v>241</v>
      </c>
      <c r="U117" s="102">
        <v>266.87172728691138</v>
      </c>
    </row>
    <row r="118" spans="2:26" ht="15" x14ac:dyDescent="0.25">
      <c r="B118" s="79"/>
      <c r="C118" s="125" t="s">
        <v>242</v>
      </c>
      <c r="U118" s="102">
        <v>418.9151220117119</v>
      </c>
    </row>
    <row r="119" spans="2:26" ht="15" x14ac:dyDescent="0.25">
      <c r="B119" s="79"/>
      <c r="C119" s="125" t="s">
        <v>243</v>
      </c>
      <c r="U119" s="102">
        <v>408.63463790667407</v>
      </c>
    </row>
    <row r="120" spans="2:26" ht="15.75" thickBot="1" x14ac:dyDescent="0.3">
      <c r="B120" s="79"/>
      <c r="C120" s="125" t="s">
        <v>244</v>
      </c>
      <c r="U120" s="102">
        <v>408.74579832674624</v>
      </c>
    </row>
    <row r="121" spans="2:26" ht="15.75" thickBot="1" x14ac:dyDescent="0.3">
      <c r="B121" s="79"/>
      <c r="C121" s="126" t="s">
        <v>245</v>
      </c>
      <c r="V121" s="120">
        <v>427.07131577176727</v>
      </c>
    </row>
    <row r="122" spans="2:26" ht="15.75" thickBot="1" x14ac:dyDescent="0.3">
      <c r="B122" s="79"/>
      <c r="C122" s="126" t="s">
        <v>246</v>
      </c>
      <c r="W122" s="120">
        <v>291.05</v>
      </c>
    </row>
    <row r="123" spans="2:26" ht="15.75" thickBot="1" x14ac:dyDescent="0.3">
      <c r="B123" s="79"/>
      <c r="C123" s="126" t="s">
        <v>114</v>
      </c>
      <c r="X123" s="120">
        <v>182.86099999999999</v>
      </c>
    </row>
    <row r="124" spans="2:26" ht="15.75" thickBot="1" x14ac:dyDescent="0.3">
      <c r="B124" s="79"/>
      <c r="C124" s="125" t="s">
        <v>281</v>
      </c>
      <c r="Y124" s="120">
        <v>183.685</v>
      </c>
    </row>
    <row r="125" spans="2:26" ht="15" x14ac:dyDescent="0.25">
      <c r="B125" s="79"/>
      <c r="C125" s="125" t="s">
        <v>282</v>
      </c>
      <c r="Z125" s="120">
        <v>51.767000000000003</v>
      </c>
    </row>
    <row r="126" spans="2:26" x14ac:dyDescent="0.2">
      <c r="B126" s="79"/>
      <c r="C126" s="125"/>
    </row>
    <row r="127" spans="2:26" x14ac:dyDescent="0.2">
      <c r="B127" s="79" t="s">
        <v>140</v>
      </c>
      <c r="C127" s="125"/>
    </row>
  </sheetData>
  <mergeCells count="1">
    <mergeCell ref="B3:B5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Z106"/>
  <sheetViews>
    <sheetView view="pageBreakPreview" topLeftCell="E1" zoomScale="85" zoomScaleNormal="100" zoomScaleSheetLayoutView="85" workbookViewId="0">
      <selection activeCell="W1" sqref="W1:Z1"/>
    </sheetView>
  </sheetViews>
  <sheetFormatPr defaultRowHeight="12.75" x14ac:dyDescent="0.2"/>
  <cols>
    <col min="1" max="1" width="3.5703125" customWidth="1"/>
    <col min="2" max="3" width="18.5703125" customWidth="1"/>
    <col min="4" max="9" width="8.7109375" customWidth="1"/>
    <col min="22" max="22" width="0" hidden="1" customWidth="1"/>
  </cols>
  <sheetData>
    <row r="1" spans="1:26" ht="32.25" customHeight="1" x14ac:dyDescent="0.2">
      <c r="A1" s="190"/>
      <c r="B1" s="191"/>
      <c r="C1" s="194" t="str">
        <f>Köide</f>
        <v>330/110kV Tartu-Sindi õhuliini ehitus
II ehitusetapp, Puhja - Viljandi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70"/>
      <c r="W1" s="199" t="s">
        <v>294</v>
      </c>
      <c r="X1" s="199"/>
      <c r="Y1" s="199"/>
      <c r="Z1" s="200"/>
    </row>
    <row r="2" spans="1:26" ht="27" customHeight="1" thickBot="1" x14ac:dyDescent="0.25">
      <c r="A2" s="192"/>
      <c r="B2" s="193"/>
      <c r="C2" s="196" t="s">
        <v>106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71"/>
      <c r="W2" s="197"/>
      <c r="X2" s="197"/>
      <c r="Y2" s="197"/>
      <c r="Z2" s="198"/>
    </row>
    <row r="3" spans="1:26" s="44" customFormat="1" ht="39" customHeight="1" x14ac:dyDescent="0.2">
      <c r="B3" s="48" t="s">
        <v>11</v>
      </c>
      <c r="C3" s="88"/>
      <c r="D3" s="89" t="str">
        <f>Visangud!D2</f>
        <v>58Y - 94Y</v>
      </c>
      <c r="E3" s="89" t="str">
        <f>Visangud!E2</f>
        <v>94Y - 103Y</v>
      </c>
      <c r="F3" s="89" t="str">
        <f>Visangud!F2</f>
        <v>103Y- 109Y</v>
      </c>
      <c r="G3" s="89" t="str">
        <f>Visangud!G2</f>
        <v>109Y- 117Y</v>
      </c>
      <c r="H3" s="89" t="str">
        <f>Visangud!H2</f>
        <v>117Y- 118Y</v>
      </c>
      <c r="I3" s="89" t="str">
        <f>Visangud!I2</f>
        <v>118Y- 121Y</v>
      </c>
      <c r="J3" s="89" t="str">
        <f>Visangud!J2</f>
        <v>121Y- 126Y</v>
      </c>
      <c r="K3" s="89" t="str">
        <f>Visangud!K2</f>
        <v>126Y- 128Y</v>
      </c>
      <c r="L3" s="89" t="str">
        <f>Visangud!L2</f>
        <v>128Y- 133Y</v>
      </c>
      <c r="M3" s="89" t="str">
        <f>Visangud!M2</f>
        <v>133Y- 136Y</v>
      </c>
      <c r="N3" s="89" t="str">
        <f>Visangud!N2</f>
        <v>136Y- 137Y</v>
      </c>
      <c r="O3" s="89" t="str">
        <f>Visangud!O2</f>
        <v>137Y- 138Y</v>
      </c>
      <c r="P3" s="89" t="str">
        <f>Visangud!P2</f>
        <v>138Y- 144Y</v>
      </c>
      <c r="Q3" s="89" t="str">
        <f>Visangud!Q2</f>
        <v>144Y- 148Y</v>
      </c>
      <c r="R3" s="89" t="str">
        <f>Visangud!R2</f>
        <v>148Y- 151Y</v>
      </c>
      <c r="S3" s="89" t="str">
        <f>Visangud!S2</f>
        <v>151Y- 154Y</v>
      </c>
      <c r="T3" s="89" t="str">
        <f>Visangud!T2</f>
        <v>154Y- 156Y</v>
      </c>
      <c r="U3" s="89" t="str">
        <f>Visangud!U2</f>
        <v>156Y- 164Y</v>
      </c>
      <c r="V3" s="89" t="str">
        <f>Visangud!V2</f>
        <v>164Y - L507 165</v>
      </c>
      <c r="W3" s="89" t="str">
        <f>Visangud!W2</f>
        <v>164Y - L105B 165</v>
      </c>
      <c r="X3" s="89" t="str">
        <f>Visangud!X2</f>
        <v>L105B 165 - 166Y</v>
      </c>
      <c r="Y3" s="89" t="str">
        <f>Visangud!Y2</f>
        <v>L134B 81 - 82</v>
      </c>
      <c r="Z3" s="89" t="str">
        <f>Visangud!Z2</f>
        <v>L134B 82 - 166Y</v>
      </c>
    </row>
    <row r="4" spans="1:26" x14ac:dyDescent="0.2">
      <c r="B4" s="1" t="s">
        <v>103</v>
      </c>
      <c r="C4" s="1"/>
      <c r="D4" s="105">
        <f>Visangud!D14</f>
        <v>485.86069717986169</v>
      </c>
      <c r="E4" s="105">
        <f>Visangud!E14</f>
        <v>457.55488064236982</v>
      </c>
      <c r="F4" s="105">
        <f>Visangud!F14</f>
        <v>447.21210537305626</v>
      </c>
      <c r="G4" s="105">
        <f>Visangud!G14</f>
        <v>443.40965915219067</v>
      </c>
      <c r="H4" s="105">
        <f>Visangud!H14</f>
        <v>440.21867232785877</v>
      </c>
      <c r="I4" s="105">
        <f>Visangud!I14</f>
        <v>352.76895753763671</v>
      </c>
      <c r="J4" s="105">
        <f>Visangud!J14</f>
        <v>429.83407703068104</v>
      </c>
      <c r="K4" s="105">
        <f>Visangud!K14</f>
        <v>421.92968536661533</v>
      </c>
      <c r="L4" s="105">
        <f>Visangud!L14</f>
        <v>408.36004786668212</v>
      </c>
      <c r="M4" s="105">
        <f>Visangud!M14</f>
        <v>486.46286184943875</v>
      </c>
      <c r="N4" s="105">
        <f>Visangud!N14</f>
        <v>401.94242982916825</v>
      </c>
      <c r="O4" s="105">
        <f>Visangud!O14</f>
        <v>337.62428936907753</v>
      </c>
      <c r="P4" s="105">
        <f>Visangud!P14</f>
        <v>417.23386736288984</v>
      </c>
      <c r="Q4" s="105">
        <f>Visangud!Q14</f>
        <v>465.64271964039028</v>
      </c>
      <c r="R4" s="105">
        <f>Visangud!R14</f>
        <v>461.46793139541433</v>
      </c>
      <c r="S4" s="105">
        <f>Visangud!S14</f>
        <v>407.58715665367635</v>
      </c>
      <c r="T4" s="105">
        <f>Visangud!T14</f>
        <v>360.0712441914219</v>
      </c>
      <c r="U4" s="105">
        <f>Visangud!U14</f>
        <v>372.00337821373904</v>
      </c>
      <c r="V4" s="105">
        <f>Visangud!V14</f>
        <v>427.07131577176727</v>
      </c>
      <c r="W4" s="105">
        <f>Visangud!W14</f>
        <v>291.05</v>
      </c>
      <c r="X4" s="105">
        <f>Visangud!X14</f>
        <v>182.86099999999999</v>
      </c>
      <c r="Y4" s="105">
        <f>Visangud!Y14</f>
        <v>183.685</v>
      </c>
      <c r="Z4" s="105">
        <f>Visangud!Z14</f>
        <v>51.767000000000003</v>
      </c>
    </row>
    <row r="5" spans="1:26" s="44" customFormat="1" ht="51" x14ac:dyDescent="0.2">
      <c r="B5" s="43" t="s">
        <v>47</v>
      </c>
      <c r="C5" s="43"/>
      <c r="D5" s="65" t="str">
        <f>Visangud!D6</f>
        <v>242-Al1/39-ST1A Hawk</v>
      </c>
      <c r="E5" s="65" t="str">
        <f>Visangud!E6</f>
        <v>242-Al1/39-ST1A Hawk</v>
      </c>
      <c r="F5" s="65" t="str">
        <f>Visangud!F6</f>
        <v>242-Al1/39-ST1A Hawk</v>
      </c>
      <c r="G5" s="65" t="str">
        <f>Visangud!G6</f>
        <v>242-Al1/39-ST1A Hawk</v>
      </c>
      <c r="H5" s="65" t="str">
        <f>Visangud!H6</f>
        <v>242-Al1/39-ST1A Hawk</v>
      </c>
      <c r="I5" s="65" t="str">
        <f>Visangud!I6</f>
        <v>242-Al1/39-ST1A Hawk</v>
      </c>
      <c r="J5" s="65" t="str">
        <f>Visangud!J6</f>
        <v>242-Al1/39-ST1A Hawk</v>
      </c>
      <c r="K5" s="65" t="str">
        <f>Visangud!K6</f>
        <v>242-Al1/39-ST1A Hawk</v>
      </c>
      <c r="L5" s="65" t="str">
        <f>Visangud!L6</f>
        <v>242-Al1/39-ST1A Hawk</v>
      </c>
      <c r="M5" s="65" t="str">
        <f>Visangud!M6</f>
        <v>242-Al1/39-ST1A Hawk</v>
      </c>
      <c r="N5" s="65" t="str">
        <f>Visangud!N6</f>
        <v>242-Al1/39-ST1A Hawk</v>
      </c>
      <c r="O5" s="65" t="str">
        <f>Visangud!O6</f>
        <v>242-Al1/39-ST1A Hawk</v>
      </c>
      <c r="P5" s="65" t="str">
        <f>Visangud!P6</f>
        <v>242-Al1/39-ST1A Hawk</v>
      </c>
      <c r="Q5" s="65" t="str">
        <f>Visangud!Q6</f>
        <v>242-Al1/39-ST1A Hawk</v>
      </c>
      <c r="R5" s="65" t="str">
        <f>Visangud!R6</f>
        <v>242-Al1/39-ST1A Hawk</v>
      </c>
      <c r="S5" s="65" t="str">
        <f>Visangud!S6</f>
        <v>242-Al1/39-ST1A Hawk</v>
      </c>
      <c r="T5" s="65" t="str">
        <f>Visangud!T6</f>
        <v>242-Al1/39-ST1A Hawk</v>
      </c>
      <c r="U5" s="65" t="str">
        <f>Visangud!U6</f>
        <v>242-Al1/39-ST1A Hawk</v>
      </c>
      <c r="V5" s="65">
        <f>Visangud!V6</f>
        <v>0</v>
      </c>
      <c r="W5" s="65" t="str">
        <f>Visangud!W6</f>
        <v>242-Al1/39-ST1A Hawk</v>
      </c>
      <c r="X5" s="65" t="str">
        <f>Visangud!X6</f>
        <v>242-Al1/39-ST1A Hawk</v>
      </c>
      <c r="Y5" s="65" t="str">
        <f>Visangud!Y6</f>
        <v>AS-150/24</v>
      </c>
      <c r="Z5" s="65" t="str">
        <f>Visangud!Z6</f>
        <v>AS-150/24</v>
      </c>
    </row>
    <row r="6" spans="1:26" ht="13.5" thickBot="1" x14ac:dyDescent="0.25">
      <c r="B6" s="1" t="s">
        <v>35</v>
      </c>
      <c r="C6" s="1"/>
      <c r="D6" s="47">
        <f>Visangud!D3</f>
        <v>65</v>
      </c>
      <c r="E6" s="47">
        <f>Visangud!E3</f>
        <v>65</v>
      </c>
      <c r="F6" s="47">
        <f>Visangud!F3</f>
        <v>65</v>
      </c>
      <c r="G6" s="47">
        <f>Visangud!G3</f>
        <v>65</v>
      </c>
      <c r="H6" s="47">
        <f>Visangud!H3</f>
        <v>65</v>
      </c>
      <c r="I6" s="47">
        <f>Visangud!I3</f>
        <v>65</v>
      </c>
      <c r="J6" s="47">
        <f>Visangud!J3</f>
        <v>65</v>
      </c>
      <c r="K6" s="47">
        <f>Visangud!K3</f>
        <v>65</v>
      </c>
      <c r="L6" s="47">
        <f>Visangud!L3</f>
        <v>65</v>
      </c>
      <c r="M6" s="47">
        <f>Visangud!M3</f>
        <v>65</v>
      </c>
      <c r="N6" s="47">
        <f>Visangud!N3</f>
        <v>65</v>
      </c>
      <c r="O6" s="47">
        <f>Visangud!O3</f>
        <v>65</v>
      </c>
      <c r="P6" s="47">
        <f>Visangud!P3</f>
        <v>65</v>
      </c>
      <c r="Q6" s="47">
        <f>Visangud!Q3</f>
        <v>65</v>
      </c>
      <c r="R6" s="47">
        <f>Visangud!R3</f>
        <v>65</v>
      </c>
      <c r="S6" s="47">
        <f>Visangud!S3</f>
        <v>65</v>
      </c>
      <c r="T6" s="47">
        <f>Visangud!T3</f>
        <v>65</v>
      </c>
      <c r="U6" s="47">
        <f>Visangud!U3</f>
        <v>65</v>
      </c>
      <c r="V6" s="47">
        <f>Visangud!V3</f>
        <v>65</v>
      </c>
      <c r="W6" s="47">
        <f>Visangud!W3</f>
        <v>65</v>
      </c>
      <c r="X6" s="47">
        <f>Visangud!X3</f>
        <v>65</v>
      </c>
      <c r="Y6" s="47">
        <f>Visangud!Y3</f>
        <v>60</v>
      </c>
      <c r="Z6" s="47">
        <f>Visangud!Z3</f>
        <v>10</v>
      </c>
    </row>
    <row r="7" spans="1:26" ht="13.5" thickTop="1" x14ac:dyDescent="0.2">
      <c r="B7" s="25" t="s">
        <v>12</v>
      </c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x14ac:dyDescent="0.2">
      <c r="B8" s="1" t="s">
        <v>290</v>
      </c>
      <c r="C8" s="1"/>
    </row>
    <row r="9" spans="1:26" x14ac:dyDescent="0.2">
      <c r="B9" s="20" t="s">
        <v>2</v>
      </c>
      <c r="C9" s="20"/>
      <c r="D9" s="2" t="str">
        <f>[1]!juhe(D5,6)</f>
        <v>0,0339</v>
      </c>
      <c r="E9" s="2" t="str">
        <f>[1]!juhe(E5,6)</f>
        <v>0,0339</v>
      </c>
      <c r="F9" s="2" t="str">
        <f>[1]!juhe(F5,6)</f>
        <v>0,0339</v>
      </c>
      <c r="G9" s="2" t="str">
        <f>[1]!juhe(G5,6)</f>
        <v>0,0339</v>
      </c>
      <c r="H9" s="2" t="str">
        <f>[1]!juhe(H5,6)</f>
        <v>0,0339</v>
      </c>
      <c r="I9" s="2" t="str">
        <f>[1]!juhe(I5,6)</f>
        <v>0,0339</v>
      </c>
      <c r="J9" s="2" t="str">
        <f>[1]!juhe(J5,6)</f>
        <v>0,0339</v>
      </c>
      <c r="K9" s="2" t="str">
        <f>[1]!juhe(K5,6)</f>
        <v>0,0339</v>
      </c>
      <c r="L9" s="2" t="str">
        <f>[1]!juhe(L5,6)</f>
        <v>0,0339</v>
      </c>
      <c r="M9" s="2" t="str">
        <f>[1]!juhe(M5,6)</f>
        <v>0,0339</v>
      </c>
      <c r="N9" s="2" t="str">
        <f>[1]!juhe(N5,6)</f>
        <v>0,0339</v>
      </c>
      <c r="O9" s="2" t="str">
        <f>[1]!juhe(O5,6)</f>
        <v>0,0339</v>
      </c>
      <c r="P9" s="2" t="str">
        <f>[1]!juhe(P5,6)</f>
        <v>0,0339</v>
      </c>
      <c r="Q9" s="2" t="str">
        <f>[1]!juhe(Q5,6)</f>
        <v>0,0339</v>
      </c>
      <c r="R9" s="2" t="str">
        <f>[1]!juhe(R5,6)</f>
        <v>0,0339</v>
      </c>
      <c r="S9" s="2" t="str">
        <f>[1]!juhe(S5,6)</f>
        <v>0,0339</v>
      </c>
      <c r="T9" s="2" t="str">
        <f>[1]!juhe(T5,6)</f>
        <v>0,0339</v>
      </c>
      <c r="U9" s="2" t="str">
        <f>[1]!juhe(U5,6)</f>
        <v>0,0339</v>
      </c>
      <c r="V9" s="2">
        <f>[1]!juhe(V5,6)</f>
        <v>0</v>
      </c>
      <c r="W9" s="2" t="str">
        <f>[1]!juhe(W5,6)</f>
        <v>0,0339</v>
      </c>
      <c r="X9" s="2" t="str">
        <f>[1]!juhe(X5,6)</f>
        <v>0,0339</v>
      </c>
      <c r="Y9" s="2" t="str">
        <f>[1]!juhe(Y5,6)</f>
        <v>0,0346</v>
      </c>
      <c r="Z9" s="2" t="str">
        <f>[1]!juhe(Z5,6)</f>
        <v>0,0346</v>
      </c>
    </row>
    <row r="10" spans="1:26" x14ac:dyDescent="0.2">
      <c r="B10" s="20" t="s">
        <v>5</v>
      </c>
      <c r="C10" s="20"/>
      <c r="D10" s="5">
        <f>[1]!Tuulekoormus_en(D$5,QJ_1,hJ_1,zo,D4,JaideJ_1,0)</f>
        <v>4.3373989752905059E-2</v>
      </c>
      <c r="E10" s="5">
        <f>[1]!Tuulekoormus_en(E$5,QJ_1,hJ_1,zo,E4,JaideJ_1,0)</f>
        <v>4.3643290509689868E-2</v>
      </c>
      <c r="F10" s="5">
        <f>[1]!Tuulekoormus_en(F$5,QJ_1,hJ_1,zo,F4,JaideJ_1,0)</f>
        <v>4.3745868413756828E-2</v>
      </c>
      <c r="G10" s="5">
        <f>[1]!Tuulekoormus_en(G$5,QJ_1,hJ_1,zo,G4,JaideJ_1,0)</f>
        <v>4.3784177957057878E-2</v>
      </c>
      <c r="H10" s="5">
        <f>[1]!Tuulekoormus_en(H$5,QJ_1,hJ_1,zo,H4,JaideJ_1,0)</f>
        <v>4.3816581449898306E-2</v>
      </c>
      <c r="I10" s="5">
        <f>[1]!Tuulekoormus_en(I$5,QJ_1,hJ_1,zo,I4,JaideJ_1,0)</f>
        <v>4.4810146798012346E-2</v>
      </c>
      <c r="J10" s="5">
        <f>[1]!Tuulekoormus_en(J$5,QJ_1,hJ_1,zo,J4,JaideJ_1,0)</f>
        <v>4.3923683843299845E-2</v>
      </c>
      <c r="K10" s="5">
        <f>[1]!Tuulekoormus_en(K$5,QJ_1,hJ_1,zo,K4,JaideJ_1,0)</f>
        <v>4.4006955330092086E-2</v>
      </c>
      <c r="L10" s="5">
        <f>[1]!Tuulekoormus_en(L$5,QJ_1,hJ_1,zo,L4,JaideJ_1,0)</f>
        <v>4.4153615373482599E-2</v>
      </c>
      <c r="M10" s="5">
        <f>[1]!Tuulekoormus_en(M$5,QJ_1,hJ_1,zo,M4,JaideJ_1,0)</f>
        <v>4.3368432769790674E-2</v>
      </c>
      <c r="N10" s="5">
        <f>[1]!Tuulekoormus_en(N$5,QJ_1,hJ_1,zo,N4,JaideJ_1,0)</f>
        <v>4.4224682759025524E-2</v>
      </c>
      <c r="O10" s="5">
        <f>[1]!Tuulekoormus_en(O$5,QJ_1,hJ_1,zo,O4,JaideJ_1,0)</f>
        <v>4.5007011322563815E-2</v>
      </c>
      <c r="P10" s="5">
        <f>[1]!Tuulekoormus_en(P$5,QJ_1,hJ_1,zo,P4,JaideJ_1,0)</f>
        <v>4.4057166892602008E-2</v>
      </c>
      <c r="Q10" s="5">
        <f>[1]!Tuulekoormus_en(Q$5,QJ_1,hJ_1,zo,Q4,JaideJ_1,0)</f>
        <v>4.3564679477126174E-2</v>
      </c>
      <c r="R10" s="5">
        <f>[1]!Tuulekoormus_en(R$5,QJ_1,hJ_1,zo,R4,JaideJ_1,0)</f>
        <v>4.3605084966986722E-2</v>
      </c>
      <c r="S10" s="5">
        <f>[1]!Tuulekoormus_en(S$5,QJ_1,hJ_1,zo,S4,JaideJ_1,0)</f>
        <v>4.416211482694498E-2</v>
      </c>
      <c r="T10" s="5">
        <f>[1]!Tuulekoormus_en(T$5,QJ_1,hJ_1,zo,T4,JaideJ_1,0)</f>
        <v>4.4718225437346167E-2</v>
      </c>
      <c r="U10" s="5">
        <f>[1]!Tuulekoormus_en(U$5,QJ_1,hJ_1,zo,U4,JaideJ_1,0)</f>
        <v>4.4571961994270624E-2</v>
      </c>
      <c r="V10" s="5" t="e">
        <f>[1]!Tuulekoormus_en(V$5,QJ_1,hJ_1,zo,V4,JaideJ_1,0)</f>
        <v>#VALUE!</v>
      </c>
      <c r="W10" s="5">
        <f>[1]!Tuulekoormus_en(W$5,QJ_1,hJ_1,zo,W4,JaideJ_1,0)</f>
        <v>4.5672976485764523E-2</v>
      </c>
      <c r="X10" s="5">
        <f>[1]!Tuulekoormus_en(X$5,QJ_1,hJ_1,zo,X4,JaideJ_1,0)</f>
        <v>4.7758146658862251E-2</v>
      </c>
      <c r="Y10" s="5">
        <f>[1]!Tuulekoormus_en(Y$5,QJ_1,hJ_1,zo,Y4,JaideJ_1,0)</f>
        <v>6.6328673935745722E-2</v>
      </c>
      <c r="Z10" s="5">
        <f>[1]!Tuulekoormus_en(Z$5,QJ_1,hJ_1,zo,Z4,JaideJ_1,0)</f>
        <v>7.4223391579352094E-2</v>
      </c>
    </row>
    <row r="11" spans="1:26" x14ac:dyDescent="0.2">
      <c r="B11" s="7" t="s">
        <v>0</v>
      </c>
      <c r="C11" s="7"/>
      <c r="D11" s="5">
        <f>[1]!Jaitekoormus_EN(D$5,JaideJ_1,hJ_1)</f>
        <v>2.6631613083562631E-2</v>
      </c>
      <c r="E11" s="5">
        <f>[1]!Jaitekoormus_EN(E$5,JaideJ_1,hJ_1)</f>
        <v>2.6631613083562631E-2</v>
      </c>
      <c r="F11" s="5">
        <f>[1]!Jaitekoormus_EN(F$5,JaideJ_1,hJ_1)</f>
        <v>2.6631613083562631E-2</v>
      </c>
      <c r="G11" s="5">
        <f>[1]!Jaitekoormus_EN(G$5,JaideJ_1,hJ_1)</f>
        <v>2.6631613083562631E-2</v>
      </c>
      <c r="H11" s="5">
        <f>[1]!Jaitekoormus_EN(H$5,JaideJ_1,hJ_1)</f>
        <v>2.6631613083562631E-2</v>
      </c>
      <c r="I11" s="5">
        <f>[1]!Jaitekoormus_EN(I$5,JaideJ_1,hJ_1)</f>
        <v>2.6631613083562631E-2</v>
      </c>
      <c r="J11" s="5">
        <f>[1]!Jaitekoormus_EN(J$5,JaideJ_1,hJ_1)</f>
        <v>2.6631613083562631E-2</v>
      </c>
      <c r="K11" s="5">
        <f>[1]!Jaitekoormus_EN(K$5,JaideJ_1,hJ_1)</f>
        <v>2.6631613083562631E-2</v>
      </c>
      <c r="L11" s="5">
        <f>[1]!Jaitekoormus_EN(L$5,JaideJ_1,hJ_1)</f>
        <v>2.6631613083562631E-2</v>
      </c>
      <c r="M11" s="5">
        <f>[1]!Jaitekoormus_EN(M$5,JaideJ_1,hJ_1)</f>
        <v>2.6631613083562631E-2</v>
      </c>
      <c r="N11" s="5">
        <f>[1]!Jaitekoormus_EN(N$5,JaideJ_1,hJ_1)</f>
        <v>2.6631613083562631E-2</v>
      </c>
      <c r="O11" s="5">
        <f>[1]!Jaitekoormus_EN(O$5,JaideJ_1,hJ_1)</f>
        <v>2.6631613083562631E-2</v>
      </c>
      <c r="P11" s="5">
        <f>[1]!Jaitekoormus_EN(P$5,JaideJ_1,hJ_1)</f>
        <v>2.6631613083562631E-2</v>
      </c>
      <c r="Q11" s="5">
        <f>[1]!Jaitekoormus_EN(Q$5,JaideJ_1,hJ_1)</f>
        <v>2.6631613083562631E-2</v>
      </c>
      <c r="R11" s="5">
        <f>[1]!Jaitekoormus_EN(R$5,JaideJ_1,hJ_1)</f>
        <v>2.6631613083562631E-2</v>
      </c>
      <c r="S11" s="5">
        <f>[1]!Jaitekoormus_EN(S$5,JaideJ_1,hJ_1)</f>
        <v>2.6631613083562631E-2</v>
      </c>
      <c r="T11" s="5">
        <f>[1]!Jaitekoormus_EN(T$5,JaideJ_1,hJ_1)</f>
        <v>2.6631613083562631E-2</v>
      </c>
      <c r="U11" s="5">
        <f>[1]!Jaitekoormus_EN(U$5,JaideJ_1,hJ_1)</f>
        <v>2.6631613083562631E-2</v>
      </c>
      <c r="V11" s="5" t="e">
        <f>[1]!Jaitekoormus_EN(V$5,JaideJ_1,hJ_1)</f>
        <v>#VALUE!</v>
      </c>
      <c r="W11" s="5">
        <f>[1]!Jaitekoormus_EN(W$5,JaideJ_1,hJ_1)</f>
        <v>2.6631613083562631E-2</v>
      </c>
      <c r="X11" s="5">
        <f>[1]!Jaitekoormus_EN(X$5,JaideJ_1,hJ_1)</f>
        <v>2.6631613083562631E-2</v>
      </c>
      <c r="Y11" s="5">
        <f>[1]!Jaitekoormus_EN(Y$5,JaideJ_1,hJ_1)</f>
        <v>3.9221600116407518E-2</v>
      </c>
      <c r="Z11" s="5">
        <f>[1]!Jaitekoormus_EN(Z$5,JaideJ_1,hJ_1)</f>
        <v>3.9221600116407518E-2</v>
      </c>
    </row>
    <row r="12" spans="1:26" x14ac:dyDescent="0.2">
      <c r="B12" s="1"/>
      <c r="C12" s="1"/>
      <c r="D12" s="8"/>
    </row>
    <row r="13" spans="1:26" x14ac:dyDescent="0.2">
      <c r="B13" s="1" t="s">
        <v>9</v>
      </c>
      <c r="C13" s="1"/>
    </row>
    <row r="14" spans="1:26" x14ac:dyDescent="0.2">
      <c r="B14" s="2" t="s">
        <v>10</v>
      </c>
      <c r="C14" s="2"/>
      <c r="D14" s="21">
        <f t="shared" ref="D14:N14" si="0">(MATCH(S0,D26:D104,0)+2)/4</f>
        <v>5</v>
      </c>
      <c r="E14" s="21">
        <f t="shared" si="0"/>
        <v>5</v>
      </c>
      <c r="F14" s="21">
        <f t="shared" si="0"/>
        <v>5</v>
      </c>
      <c r="G14" s="21">
        <f t="shared" si="0"/>
        <v>5</v>
      </c>
      <c r="H14" s="21">
        <f t="shared" si="0"/>
        <v>5</v>
      </c>
      <c r="I14" s="21">
        <f t="shared" si="0"/>
        <v>5</v>
      </c>
      <c r="J14" s="21">
        <f t="shared" si="0"/>
        <v>5</v>
      </c>
      <c r="K14" s="21">
        <f t="shared" si="0"/>
        <v>5</v>
      </c>
      <c r="L14" s="21">
        <f t="shared" si="0"/>
        <v>5</v>
      </c>
      <c r="M14" s="21">
        <f t="shared" si="0"/>
        <v>5</v>
      </c>
      <c r="N14" s="21">
        <f t="shared" si="0"/>
        <v>5</v>
      </c>
      <c r="O14" s="21">
        <f t="shared" ref="O14:U14" si="1">(MATCH(S0,O26:O104,0)+2)/4</f>
        <v>5</v>
      </c>
      <c r="P14" s="21">
        <f t="shared" si="1"/>
        <v>5</v>
      </c>
      <c r="Q14" s="21">
        <f t="shared" si="1"/>
        <v>5</v>
      </c>
      <c r="R14" s="21">
        <f t="shared" si="1"/>
        <v>5</v>
      </c>
      <c r="S14" s="21">
        <f t="shared" si="1"/>
        <v>5</v>
      </c>
      <c r="T14" s="21">
        <f t="shared" si="1"/>
        <v>5</v>
      </c>
      <c r="U14" s="21">
        <f t="shared" si="1"/>
        <v>5</v>
      </c>
      <c r="V14" s="21" t="e">
        <f t="shared" ref="V14:W14" si="2">(MATCH(S0,V26:V104,0)+2)/4</f>
        <v>#VALUE!</v>
      </c>
      <c r="W14" s="21">
        <f t="shared" si="2"/>
        <v>5</v>
      </c>
      <c r="X14" s="21">
        <f t="shared" ref="X14" si="3">(MATCH(S0,X26:X104,0)+2)/4</f>
        <v>2</v>
      </c>
      <c r="Y14" s="21">
        <f>(MATCH(S0,Y26:Y104,0)+2)/4</f>
        <v>5</v>
      </c>
      <c r="Z14" s="21">
        <f>(MATCH(S0,Z26:Z104,0)+2)/4</f>
        <v>6</v>
      </c>
    </row>
    <row r="15" spans="1:26" x14ac:dyDescent="0.2">
      <c r="B15" s="2" t="s">
        <v>21</v>
      </c>
      <c r="C15" s="2"/>
      <c r="D15" s="5">
        <f>INDEX(D26:D104,4*D14-3,1)</f>
        <v>8.1042875587888155E-2</v>
      </c>
      <c r="E15" s="5">
        <f t="shared" ref="E15:N15" si="4">INDEX(E26:E104,4*E14-3,1)</f>
        <v>8.1158125043454224E-2</v>
      </c>
      <c r="F15" s="5">
        <f t="shared" si="4"/>
        <v>8.1202168448289314E-2</v>
      </c>
      <c r="G15" s="5">
        <f t="shared" si="4"/>
        <v>8.1218637621765954E-2</v>
      </c>
      <c r="H15" s="5">
        <f t="shared" si="4"/>
        <v>8.1232576443646135E-2</v>
      </c>
      <c r="I15" s="5">
        <f t="shared" si="4"/>
        <v>8.1663796618564363E-2</v>
      </c>
      <c r="J15" s="5">
        <f t="shared" si="4"/>
        <v>8.1278704370733118E-2</v>
      </c>
      <c r="K15" s="5">
        <f t="shared" si="4"/>
        <v>8.1314628243435272E-2</v>
      </c>
      <c r="L15" s="5">
        <f t="shared" si="4"/>
        <v>8.1378025080713776E-2</v>
      </c>
      <c r="M15" s="5">
        <f t="shared" si="4"/>
        <v>8.1040503223069438E-2</v>
      </c>
      <c r="N15" s="5">
        <f t="shared" si="4"/>
        <v>8.140880348097583E-2</v>
      </c>
      <c r="O15" s="5">
        <f t="shared" ref="O15:U15" si="5">INDEX(O26:O104,4*O14-3,1)</f>
        <v>8.1750111779995374E-2</v>
      </c>
      <c r="P15" s="5">
        <f t="shared" si="5"/>
        <v>8.1336315044366753E-2</v>
      </c>
      <c r="Q15" s="5">
        <f t="shared" si="5"/>
        <v>8.1124426030211028E-2</v>
      </c>
      <c r="R15" s="5">
        <f t="shared" si="5"/>
        <v>8.1141741233829168E-2</v>
      </c>
      <c r="S15" s="5">
        <f t="shared" si="5"/>
        <v>8.1381704094695292E-2</v>
      </c>
      <c r="T15" s="5">
        <f t="shared" si="5"/>
        <v>8.1623592196725048E-2</v>
      </c>
      <c r="U15" s="5">
        <f t="shared" si="5"/>
        <v>8.155974923325536E-2</v>
      </c>
      <c r="V15" s="5" t="e">
        <f t="shared" ref="V15:W15" si="6">INDEX(V26:V104,4*V14-3,1)</f>
        <v>#VALUE!</v>
      </c>
      <c r="W15" s="5">
        <f t="shared" si="6"/>
        <v>8.2044224235746963E-2</v>
      </c>
      <c r="X15" s="5">
        <f t="shared" ref="X15:Y15" si="7">INDEX(X26:X104,4*X14-3,1)</f>
        <v>3.39E-2</v>
      </c>
      <c r="Y15" s="5">
        <f t="shared" si="7"/>
        <v>0.10964040149681989</v>
      </c>
      <c r="Z15" s="5">
        <f t="shared" ref="Z15" si="8">INDEX(Z26:Z104,4*Z14-3,1)</f>
        <v>0.11763067985309732</v>
      </c>
    </row>
    <row r="16" spans="1:26" x14ac:dyDescent="0.2">
      <c r="B16" s="2" t="s">
        <v>20</v>
      </c>
      <c r="C16" s="2"/>
      <c r="D16" s="2">
        <f>VLOOKUP(D14,Lähteandmed!$A24:$G81,3)</f>
        <v>-5</v>
      </c>
      <c r="E16" s="2">
        <f>VLOOKUP(E14,Lähteandmed!$A24:$G81,3)</f>
        <v>-5</v>
      </c>
      <c r="F16" s="2">
        <f>VLOOKUP(F14,Lähteandmed!$A24:$G81,3)</f>
        <v>-5</v>
      </c>
      <c r="G16" s="2">
        <f>VLOOKUP(G14,Lähteandmed!$A24:$G81,3)</f>
        <v>-5</v>
      </c>
      <c r="H16" s="2">
        <f>VLOOKUP(H14,Lähteandmed!$A24:$G81,3)</f>
        <v>-5</v>
      </c>
      <c r="I16" s="2">
        <f>VLOOKUP(I14,Lähteandmed!$A24:$G81,3)</f>
        <v>-5</v>
      </c>
      <c r="J16" s="2">
        <f>VLOOKUP(J14,Lähteandmed!$A24:$G81,3)</f>
        <v>-5</v>
      </c>
      <c r="K16" s="2">
        <f>VLOOKUP(K14,Lähteandmed!$A24:$G81,3)</f>
        <v>-5</v>
      </c>
      <c r="L16" s="2">
        <f>VLOOKUP(L14,Lähteandmed!$A24:$G81,3)</f>
        <v>-5</v>
      </c>
      <c r="M16" s="2">
        <f>VLOOKUP(M14,Lähteandmed!$A24:$G81,3)</f>
        <v>-5</v>
      </c>
      <c r="N16" s="2">
        <f>VLOOKUP(N14,Lähteandmed!$A24:$G81,3)</f>
        <v>-5</v>
      </c>
      <c r="O16" s="2">
        <f>VLOOKUP(O14,Lähteandmed!$A24:$G81,3)</f>
        <v>-5</v>
      </c>
      <c r="P16" s="2">
        <f>VLOOKUP(P14,Lähteandmed!$A24:$G81,3)</f>
        <v>-5</v>
      </c>
      <c r="Q16" s="2">
        <f>VLOOKUP(Q14,Lähteandmed!$A24:$G81,3)</f>
        <v>-5</v>
      </c>
      <c r="R16" s="2">
        <f>VLOOKUP(R14,Lähteandmed!$A24:$G81,3)</f>
        <v>-5</v>
      </c>
      <c r="S16" s="2">
        <f>VLOOKUP(S14,Lähteandmed!$A24:$G81,3)</f>
        <v>-5</v>
      </c>
      <c r="T16" s="2">
        <f>VLOOKUP(T14,Lähteandmed!$A24:$G81,3)</f>
        <v>-5</v>
      </c>
      <c r="U16" s="2">
        <f>VLOOKUP(U14,Lähteandmed!$A24:$G81,3)</f>
        <v>-5</v>
      </c>
      <c r="V16" s="2" t="e">
        <f>VLOOKUP(V14,Lähteandmed!$A24:$G81,3)</f>
        <v>#VALUE!</v>
      </c>
      <c r="W16" s="2">
        <f>VLOOKUP(W14,Lähteandmed!$A24:$G81,3)</f>
        <v>-5</v>
      </c>
      <c r="X16" s="2">
        <f>VLOOKUP(X14,Lähteandmed!$A24:$G81,3)</f>
        <v>-40</v>
      </c>
      <c r="Y16" s="2">
        <f>VLOOKUP(Y14,Lähteandmed!$A24:$G81,3)</f>
        <v>-5</v>
      </c>
      <c r="Z16" s="2">
        <f>VLOOKUP(Z14,Lähteandmed!$A24:$G81,3)</f>
        <v>-5</v>
      </c>
    </row>
    <row r="17" spans="1:26" ht="13.5" thickBot="1" x14ac:dyDescent="0.25">
      <c r="B17" s="23" t="s">
        <v>22</v>
      </c>
      <c r="C17" s="23"/>
      <c r="D17" s="24">
        <f>MAX(D27,D31,D35,D39,D43,D47,D51,D55,D59,D63,D67,D71,D75,D79,D83,D87,D91,D95,D99,D103)</f>
        <v>137.14486360549927</v>
      </c>
      <c r="E17" s="24">
        <f t="shared" ref="E17:M17" si="9">MAX(E27,E31,E35,E39,E43,E47,E51,E55,E59,E63,E67,E71,E75,E79,E83,E87,E91,E95,E99,E103)</f>
        <v>135.8216404914856</v>
      </c>
      <c r="F17" s="24">
        <f t="shared" si="9"/>
        <v>135.29902696609497</v>
      </c>
      <c r="G17" s="24">
        <f t="shared" si="9"/>
        <v>135.10137796401978</v>
      </c>
      <c r="H17" s="24">
        <f t="shared" si="9"/>
        <v>134.93305444717407</v>
      </c>
      <c r="I17" s="24">
        <f t="shared" si="9"/>
        <v>129.34285402297974</v>
      </c>
      <c r="J17" s="24">
        <f t="shared" si="9"/>
        <v>134.36990976333618</v>
      </c>
      <c r="K17" s="24">
        <f t="shared" si="9"/>
        <v>133.92490148544312</v>
      </c>
      <c r="L17" s="24">
        <f t="shared" si="9"/>
        <v>133.12631845474243</v>
      </c>
      <c r="M17" s="24">
        <f t="shared" si="9"/>
        <v>137.17144727706909</v>
      </c>
      <c r="N17" s="24">
        <f>MAX(N27,N31,N35,N39,N43,N47,N51,N55,N59,N63,N67,N71,N75,N79,N83,N87,N91,N95,N99,N103)</f>
        <v>132.7328085899353</v>
      </c>
      <c r="O17" s="24">
        <f t="shared" ref="O17:U17" si="10">MAX(O27,O31,O35,O39,O43,O47,O51,O55,O59,O63,O67,O71,O75,O79,O83,O87,O91,O95,O99,O103)</f>
        <v>128.15040349960327</v>
      </c>
      <c r="P17" s="24">
        <f t="shared" si="10"/>
        <v>133.65358114242554</v>
      </c>
      <c r="Q17" s="24">
        <f t="shared" si="10"/>
        <v>136.21526956558228</v>
      </c>
      <c r="R17" s="24">
        <f t="shared" si="10"/>
        <v>136.0136866569519</v>
      </c>
      <c r="S17" s="24">
        <f t="shared" si="10"/>
        <v>133.07946920394897</v>
      </c>
      <c r="T17" s="24">
        <f t="shared" si="10"/>
        <v>129.89133596420288</v>
      </c>
      <c r="U17" s="24">
        <f t="shared" si="10"/>
        <v>130.75214624404907</v>
      </c>
      <c r="V17" s="24" t="e">
        <f t="shared" ref="V17:W17" si="11">MAX(V27,V31,V35,V39,V43,V47,V51,V55,V59,V63,V67,V71,V75,V79,V83,V87,V91,V95,V99,V103)</f>
        <v>#VALUE!</v>
      </c>
      <c r="W17" s="24">
        <f t="shared" si="11"/>
        <v>123.96842241287231</v>
      </c>
      <c r="X17" s="24">
        <f t="shared" ref="X17:Y17" si="12">MAX(X27,X31,X35,X39,X43,X47,X51,X55,X59,X63,X67,X71,X75,X79,X83,X87,X91,X95,X99,X103)</f>
        <v>111.04649305343628</v>
      </c>
      <c r="Y17" s="24">
        <f t="shared" si="12"/>
        <v>125.62102079391479</v>
      </c>
      <c r="Z17" s="24">
        <f t="shared" ref="Z17" si="13">MAX(Z27,Z31,Z35,Z39,Z43,Z47,Z51,Z55,Z59,Z63,Z67,Z71,Z75,Z79,Z83,Z87,Z91,Z95,Z99,Z103)</f>
        <v>32.951414585113525</v>
      </c>
    </row>
    <row r="18" spans="1:26" ht="13.5" thickTop="1" x14ac:dyDescent="0.2">
      <c r="B18" s="1" t="s">
        <v>42</v>
      </c>
      <c r="C18" s="1"/>
    </row>
    <row r="19" spans="1:26" x14ac:dyDescent="0.2">
      <c r="B19" s="2" t="s">
        <v>10</v>
      </c>
      <c r="C19" s="2"/>
      <c r="D19" s="21">
        <f>(MATCH(D22,D26:D104,0)+1)/4</f>
        <v>12</v>
      </c>
      <c r="E19" s="21">
        <f t="shared" ref="E19:N19" si="14">(MATCH(E22,E26:E104,0)+1)/4</f>
        <v>12</v>
      </c>
      <c r="F19" s="21">
        <f t="shared" si="14"/>
        <v>12</v>
      </c>
      <c r="G19" s="21">
        <f t="shared" si="14"/>
        <v>12</v>
      </c>
      <c r="H19" s="21">
        <f t="shared" si="14"/>
        <v>12</v>
      </c>
      <c r="I19" s="21">
        <f t="shared" si="14"/>
        <v>12</v>
      </c>
      <c r="J19" s="21">
        <f t="shared" si="14"/>
        <v>12</v>
      </c>
      <c r="K19" s="21">
        <f t="shared" si="14"/>
        <v>12</v>
      </c>
      <c r="L19" s="21">
        <f t="shared" si="14"/>
        <v>12</v>
      </c>
      <c r="M19" s="21">
        <f t="shared" si="14"/>
        <v>12</v>
      </c>
      <c r="N19" s="21">
        <f t="shared" si="14"/>
        <v>12</v>
      </c>
      <c r="O19" s="21">
        <f t="shared" ref="O19:U19" si="15">(MATCH(O22,O26:O104,0)+1)/4</f>
        <v>12</v>
      </c>
      <c r="P19" s="21">
        <f t="shared" si="15"/>
        <v>12</v>
      </c>
      <c r="Q19" s="21">
        <f t="shared" si="15"/>
        <v>12</v>
      </c>
      <c r="R19" s="21">
        <f t="shared" si="15"/>
        <v>12</v>
      </c>
      <c r="S19" s="21">
        <f t="shared" si="15"/>
        <v>12</v>
      </c>
      <c r="T19" s="21">
        <f t="shared" si="15"/>
        <v>12</v>
      </c>
      <c r="U19" s="21">
        <f t="shared" si="15"/>
        <v>12</v>
      </c>
      <c r="V19" s="21" t="e">
        <f t="shared" ref="V19:W19" si="16">(MATCH(V22,V26:V104,0)+1)/4</f>
        <v>#VALUE!</v>
      </c>
      <c r="W19" s="21">
        <f t="shared" si="16"/>
        <v>12</v>
      </c>
      <c r="X19" s="21">
        <f t="shared" ref="X19" si="17">(MATCH(X22,X26:X104,0)+1)/4</f>
        <v>12</v>
      </c>
      <c r="Y19" s="21">
        <f t="shared" ref="Y19:Z19" si="18">(MATCH(Y22,Y26:Y104,0)+1)/4</f>
        <v>12</v>
      </c>
      <c r="Z19" s="21">
        <f t="shared" si="18"/>
        <v>12</v>
      </c>
    </row>
    <row r="20" spans="1:26" x14ac:dyDescent="0.2">
      <c r="B20" s="2" t="s">
        <v>21</v>
      </c>
      <c r="C20" s="2"/>
      <c r="D20" s="5">
        <f>INDEX(D26:D104,4*D19-3,1)</f>
        <v>3.39E-2</v>
      </c>
      <c r="E20" s="5">
        <f t="shared" ref="E20:N20" si="19">INDEX(E26:E104,4*E19-3,1)</f>
        <v>3.39E-2</v>
      </c>
      <c r="F20" s="5">
        <f t="shared" si="19"/>
        <v>3.39E-2</v>
      </c>
      <c r="G20" s="5">
        <f t="shared" si="19"/>
        <v>3.39E-2</v>
      </c>
      <c r="H20" s="5">
        <f t="shared" si="19"/>
        <v>3.39E-2</v>
      </c>
      <c r="I20" s="5">
        <f t="shared" si="19"/>
        <v>3.39E-2</v>
      </c>
      <c r="J20" s="5">
        <f t="shared" si="19"/>
        <v>3.39E-2</v>
      </c>
      <c r="K20" s="5">
        <f t="shared" si="19"/>
        <v>3.39E-2</v>
      </c>
      <c r="L20" s="5">
        <f t="shared" si="19"/>
        <v>3.39E-2</v>
      </c>
      <c r="M20" s="5">
        <f t="shared" si="19"/>
        <v>3.39E-2</v>
      </c>
      <c r="N20" s="5">
        <f t="shared" si="19"/>
        <v>3.39E-2</v>
      </c>
      <c r="O20" s="5">
        <f t="shared" ref="O20:U20" si="20">INDEX(O26:O104,4*O19-3,1)</f>
        <v>3.39E-2</v>
      </c>
      <c r="P20" s="5">
        <f t="shared" si="20"/>
        <v>3.39E-2</v>
      </c>
      <c r="Q20" s="5">
        <f t="shared" si="20"/>
        <v>3.39E-2</v>
      </c>
      <c r="R20" s="5">
        <f t="shared" si="20"/>
        <v>3.39E-2</v>
      </c>
      <c r="S20" s="5">
        <f t="shared" si="20"/>
        <v>3.39E-2</v>
      </c>
      <c r="T20" s="5">
        <f t="shared" si="20"/>
        <v>3.39E-2</v>
      </c>
      <c r="U20" s="5">
        <f t="shared" si="20"/>
        <v>3.39E-2</v>
      </c>
      <c r="V20" s="5" t="e">
        <f t="shared" ref="V20:W20" si="21">INDEX(V26:V104,4*V19-3,1)</f>
        <v>#VALUE!</v>
      </c>
      <c r="W20" s="5">
        <f t="shared" si="21"/>
        <v>3.39E-2</v>
      </c>
      <c r="X20" s="5">
        <f t="shared" ref="X20" si="22">INDEX(X26:X104,4*X19-3,1)</f>
        <v>3.39E-2</v>
      </c>
      <c r="Y20" s="5">
        <f t="shared" ref="Y20:Z20" si="23">INDEX(Y26:Y104,4*Y19-3,1)</f>
        <v>3.4599999999999999E-2</v>
      </c>
      <c r="Z20" s="5">
        <f t="shared" si="23"/>
        <v>3.4599999999999999E-2</v>
      </c>
    </row>
    <row r="21" spans="1:26" x14ac:dyDescent="0.2">
      <c r="B21" s="2" t="s">
        <v>20</v>
      </c>
      <c r="C21" s="2"/>
      <c r="D21" s="2">
        <f>VLOOKUP(D19,Lähteandmed!$A29:$G86,3)</f>
        <v>80</v>
      </c>
      <c r="E21" s="2">
        <f>VLOOKUP(E19,Lähteandmed!$A29:$G86,3)</f>
        <v>80</v>
      </c>
      <c r="F21" s="2">
        <f>VLOOKUP(F19,Lähteandmed!$A29:$G86,3)</f>
        <v>80</v>
      </c>
      <c r="G21" s="2">
        <f>VLOOKUP(G19,Lähteandmed!$A29:$G86,3)</f>
        <v>80</v>
      </c>
      <c r="H21" s="2">
        <f>VLOOKUP(H19,Lähteandmed!$A29:$G86,3)</f>
        <v>80</v>
      </c>
      <c r="I21" s="2">
        <f>VLOOKUP(I19,Lähteandmed!$A29:$G86,3)</f>
        <v>80</v>
      </c>
      <c r="J21" s="2">
        <f>VLOOKUP(J19,Lähteandmed!$A29:$G86,3)</f>
        <v>80</v>
      </c>
      <c r="K21" s="2">
        <f>VLOOKUP(K19,Lähteandmed!$A29:$G86,3)</f>
        <v>80</v>
      </c>
      <c r="L21" s="2">
        <f>VLOOKUP(L19,Lähteandmed!$A29:$G86,3)</f>
        <v>80</v>
      </c>
      <c r="M21" s="2">
        <f>VLOOKUP(M19,Lähteandmed!$A29:$G86,3)</f>
        <v>80</v>
      </c>
      <c r="N21" s="2">
        <f>VLOOKUP(N19,Lähteandmed!$A29:$G86,3)</f>
        <v>80</v>
      </c>
      <c r="O21" s="2">
        <f>VLOOKUP(O19,Lähteandmed!$A29:$G86,3)</f>
        <v>80</v>
      </c>
      <c r="P21" s="2">
        <f>VLOOKUP(P19,Lähteandmed!$A29:$G86,3)</f>
        <v>80</v>
      </c>
      <c r="Q21" s="2">
        <f>VLOOKUP(Q19,Lähteandmed!$A29:$G86,3)</f>
        <v>80</v>
      </c>
      <c r="R21" s="2">
        <f>VLOOKUP(R19,Lähteandmed!$A29:$G86,3)</f>
        <v>80</v>
      </c>
      <c r="S21" s="2">
        <f>VLOOKUP(S19,Lähteandmed!$A29:$G86,3)</f>
        <v>80</v>
      </c>
      <c r="T21" s="2">
        <f>VLOOKUP(T19,Lähteandmed!$A29:$G86,3)</f>
        <v>80</v>
      </c>
      <c r="U21" s="2">
        <f>VLOOKUP(U19,Lähteandmed!$A29:$G86,3)</f>
        <v>80</v>
      </c>
      <c r="V21" s="2" t="e">
        <f>VLOOKUP(V19,Lähteandmed!$A29:$G86,3)</f>
        <v>#VALUE!</v>
      </c>
      <c r="W21" s="2">
        <f>VLOOKUP(W19,Lähteandmed!$A29:$G86,3)</f>
        <v>80</v>
      </c>
      <c r="X21" s="2">
        <f>VLOOKUP(X19,Lähteandmed!$A29:$G86,3)</f>
        <v>80</v>
      </c>
      <c r="Y21" s="2">
        <f>VLOOKUP(Y19,Lähteandmed!$A29:$G86,3)</f>
        <v>80</v>
      </c>
      <c r="Z21" s="2">
        <f>VLOOKUP(Z19,Lähteandmed!$A29:$G86,3)</f>
        <v>80</v>
      </c>
    </row>
    <row r="22" spans="1:26" x14ac:dyDescent="0.2">
      <c r="B22" s="57" t="s">
        <v>43</v>
      </c>
      <c r="C22" s="57"/>
      <c r="D22" s="58">
        <f>MAX(D28,D32,D36,D40,D44,D48,D52,D56,D60,D64,D68,D72,D76,D80,D84,D88,D92,D96,D100,D104)</f>
        <v>18.697117436767478</v>
      </c>
      <c r="E22" s="58">
        <f t="shared" ref="E22:N22" si="24">MAX(E28,E32,E36,E40,E44,E48,E52,E56,E60,E64,E68,E72,E76,E80,E84,E88,E92,E96,E100,E104)</f>
        <v>16.889866826045413</v>
      </c>
      <c r="F22" s="58">
        <f t="shared" si="24"/>
        <v>16.253743252477673</v>
      </c>
      <c r="G22" s="58">
        <f t="shared" si="24"/>
        <v>16.023103997299849</v>
      </c>
      <c r="H22" s="58">
        <f t="shared" si="24"/>
        <v>15.830915336641461</v>
      </c>
      <c r="I22" s="58">
        <f t="shared" si="24"/>
        <v>11.034190742727883</v>
      </c>
      <c r="J22" s="58">
        <f t="shared" si="24"/>
        <v>15.213876021812499</v>
      </c>
      <c r="K22" s="58">
        <f t="shared" si="24"/>
        <v>14.75287444918296</v>
      </c>
      <c r="L22" s="58">
        <f t="shared" si="24"/>
        <v>13.978821918494971</v>
      </c>
      <c r="M22" s="58">
        <f t="shared" si="24"/>
        <v>18.736644925896929</v>
      </c>
      <c r="N22" s="58">
        <f t="shared" si="24"/>
        <v>13.620376699705687</v>
      </c>
      <c r="O22" s="58">
        <f t="shared" ref="O22:U22" si="25">MAX(O28,O32,O36,O40,O44,O48,O52,O56,O60,O64,O68,O72,O76,O80,O84,O88,O92,O96,O100,O104)</f>
        <v>10.294173310587265</v>
      </c>
      <c r="P22" s="58">
        <f t="shared" si="25"/>
        <v>14.482536397999439</v>
      </c>
      <c r="Q22" s="58">
        <f t="shared" si="25"/>
        <v>17.396340364115598</v>
      </c>
      <c r="R22" s="58">
        <f t="shared" si="25"/>
        <v>17.133909188334037</v>
      </c>
      <c r="S22" s="58">
        <f t="shared" si="25"/>
        <v>13.9354218592024</v>
      </c>
      <c r="T22" s="58">
        <f t="shared" si="25"/>
        <v>11.40044036681695</v>
      </c>
      <c r="U22" s="58">
        <f t="shared" si="25"/>
        <v>12.012183951968384</v>
      </c>
      <c r="V22" s="58" t="e">
        <f t="shared" ref="V22:W22" si="26">MAX(V28,V32,V36,V40,V44,V48,V52,V56,V60,V64,V68,V72,V76,V80,V84,V88,V92,V96,V100,V104)</f>
        <v>#VALUE!</v>
      </c>
      <c r="W22" s="58">
        <f t="shared" si="26"/>
        <v>8.1813736308192091</v>
      </c>
      <c r="X22" s="58">
        <f t="shared" ref="X22" si="27">MAX(X28,X32,X36,X40,X44,X48,X52,X56,X60,X64,X68,X72,X76,X80,X84,X88,X92,X96,X100,X104)</f>
        <v>4.1817137998815337</v>
      </c>
      <c r="Y22" s="58">
        <f t="shared" ref="Y22:Z22" si="28">MAX(Y28,Y32,Y36,Y40,Y44,Y48,Y52,Y56,Y60,Y64,Y68,Y72,Y76,Y80,Y84,Y88,Y92,Y96,Y100,Y104)</f>
        <v>4.4658981702815268</v>
      </c>
      <c r="Z22" s="58">
        <f t="shared" si="28"/>
        <v>1.6594425254228498</v>
      </c>
    </row>
    <row r="23" spans="1:26" ht="13.5" thickBot="1" x14ac:dyDescent="0.25">
      <c r="B23" s="59" t="s">
        <v>49</v>
      </c>
      <c r="C23" s="59"/>
      <c r="D23" s="60">
        <f>D22/D4^2*1000000</f>
        <v>79.204729993950465</v>
      </c>
      <c r="E23" s="60">
        <f t="shared" ref="E23:N23" si="29">E22/E4^2*1000000</f>
        <v>80.675160996378949</v>
      </c>
      <c r="F23" s="60">
        <f t="shared" si="29"/>
        <v>81.269257843891495</v>
      </c>
      <c r="G23" s="60">
        <f t="shared" si="29"/>
        <v>81.496011142252854</v>
      </c>
      <c r="H23" s="60">
        <f t="shared" si="29"/>
        <v>81.690039676748825</v>
      </c>
      <c r="I23" s="60">
        <f t="shared" si="29"/>
        <v>88.666540451754599</v>
      </c>
      <c r="J23" s="60">
        <f t="shared" si="29"/>
        <v>82.345180625904177</v>
      </c>
      <c r="K23" s="60">
        <f t="shared" si="29"/>
        <v>82.869836681264459</v>
      </c>
      <c r="L23" s="60">
        <f t="shared" si="29"/>
        <v>83.827030162823363</v>
      </c>
      <c r="M23" s="60">
        <f t="shared" si="29"/>
        <v>79.175797371477813</v>
      </c>
      <c r="N23" s="60">
        <f t="shared" si="29"/>
        <v>84.30656833552122</v>
      </c>
      <c r="O23" s="60">
        <f t="shared" ref="O23:U23" si="30">O22/O4^2*1000000</f>
        <v>90.307560239165582</v>
      </c>
      <c r="P23" s="60">
        <f t="shared" si="30"/>
        <v>83.192757935927489</v>
      </c>
      <c r="Q23" s="60">
        <f t="shared" si="30"/>
        <v>80.232857873193325</v>
      </c>
      <c r="R23" s="60">
        <f t="shared" si="30"/>
        <v>80.45877358672071</v>
      </c>
      <c r="S23" s="60">
        <f t="shared" si="30"/>
        <v>83.884001458370932</v>
      </c>
      <c r="T23" s="60">
        <f t="shared" si="30"/>
        <v>87.931554008675235</v>
      </c>
      <c r="U23" s="60">
        <f t="shared" si="30"/>
        <v>86.801695169791685</v>
      </c>
      <c r="V23" s="60" t="e">
        <f t="shared" ref="V23:W23" si="31">V22/V4^2*1000000</f>
        <v>#VALUE!</v>
      </c>
      <c r="W23" s="60">
        <f t="shared" si="31"/>
        <v>96.580849147469849</v>
      </c>
      <c r="X23" s="60">
        <f t="shared" ref="X23" si="32">X22/X4^2*1000000</f>
        <v>125.05818608472019</v>
      </c>
      <c r="Y23" s="60">
        <f t="shared" ref="Y23:Z23" si="33">Y22/Y4^2*1000000</f>
        <v>132.36142406061944</v>
      </c>
      <c r="Z23" s="60">
        <f t="shared" si="33"/>
        <v>619.23603376031542</v>
      </c>
    </row>
    <row r="24" spans="1:26" ht="13.5" thickTop="1" x14ac:dyDescent="0.2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x14ac:dyDescent="0.2">
      <c r="B25" s="1" t="s">
        <v>6</v>
      </c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8.25" x14ac:dyDescent="0.2">
      <c r="A26" s="187">
        <v>1</v>
      </c>
      <c r="B26" s="188" t="str">
        <f>Lähteandmed!B24</f>
        <v>Tuule piirkiirus</v>
      </c>
      <c r="C26" s="81" t="s">
        <v>288</v>
      </c>
      <c r="D26" s="6">
        <f>SQRT((kaalutegur R_1*[1]!juhe(D5,6)+jaitetegur R_1*[1]!Jaitekoormus_EN(D$5,JaideJ_1,hJ_1))^2+(tuuletegur R_1*[1]!Tuulekoormus_en(D$5,QJ_1,hJ_1,zo,D$4,JaideJ_1,jaitetegur R_1))^2)</f>
        <v>6.9545408580917983E-2</v>
      </c>
      <c r="E26" s="6">
        <f>SQRT((kaalutegur R_1*[1]!juhe(E5,6)+jaitetegur R_1*[1]!Jaitekoormus_EN(E$5,JaideJ_1,hJ_1))^2+(tuuletegur R_1*[1]!Tuulekoormus_en(E$5,QJ_1,hJ_1,zo,E$4,JaideJ_1,jaitetegur R_1))^2)</f>
        <v>6.9874846266491666E-2</v>
      </c>
      <c r="F26" s="6">
        <f>SQRT((kaalutegur R_1*[1]!juhe(F5,6)+jaitetegur R_1*[1]!Jaitekoormus_EN(F$5,JaideJ_1,hJ_1))^2+(tuuletegur R_1*[1]!Tuulekoormus_en(F$5,QJ_1,hJ_1,zo,F$4,JaideJ_1,jaitetegur R_1))^2)</f>
        <v>7.0000456901483904E-2</v>
      </c>
      <c r="G26" s="6">
        <f>SQRT((kaalutegur R_1*[1]!juhe(G5,6)+jaitetegur R_1*[1]!Jaitekoormus_EN(G$5,JaideJ_1,hJ_1))^2+(tuuletegur R_1*[1]!Tuulekoormus_en(G$5,QJ_1,hJ_1,zo,G$4,JaideJ_1,jaitetegur R_1))^2)</f>
        <v>7.0047386169475395E-2</v>
      </c>
      <c r="H26" s="6">
        <f>SQRT((kaalutegur R_1*[1]!juhe(H5,6)+jaitetegur R_1*[1]!Jaitekoormus_EN(H$5,JaideJ_1,hJ_1))^2+(tuuletegur R_1*[1]!Tuulekoormus_en(H$5,QJ_1,hJ_1,zo,H$4,JaideJ_1,jaitetegur R_1))^2)</f>
        <v>7.0087088022780075E-2</v>
      </c>
      <c r="I26" s="6">
        <f>SQRT((kaalutegur R_1*[1]!juhe(I5,6)+jaitetegur R_1*[1]!Jaitekoormus_EN(I$5,JaideJ_1,hJ_1))^2+(tuuletegur R_1*[1]!Tuulekoormus_en(I$5,QJ_1,hJ_1,zo,I$4,JaideJ_1,jaitetegur R_1))^2)</f>
        <v>7.1307717267322865E-2</v>
      </c>
      <c r="J26" s="6">
        <f>SQRT((kaalutegur R_1*[1]!juhe(J5,6)+jaitetegur R_1*[1]!Jaitekoormus_EN(J$5,JaideJ_1,hJ_1))^2+(tuuletegur R_1*[1]!Tuulekoormus_en(J$5,QJ_1,hJ_1,zo,J$4,JaideJ_1,jaitetegur R_1))^2)</f>
        <v>7.0218362303870865E-2</v>
      </c>
      <c r="K26" s="6">
        <f>SQRT((kaalutegur R_1*[1]!juhe(K5,6)+jaitetegur R_1*[1]!Jaitekoormus_EN(K$5,JaideJ_1,hJ_1))^2+(tuuletegur R_1*[1]!Tuulekoormus_en(K$5,QJ_1,hJ_1,zo,K$4,JaideJ_1,jaitetegur R_1))^2)</f>
        <v>7.0320478881705936E-2</v>
      </c>
      <c r="L26" s="6">
        <f>SQRT((kaalutegur R_1*[1]!juhe(L5,6)+jaitetegur R_1*[1]!Jaitekoormus_EN(L$5,JaideJ_1,hJ_1))^2+(tuuletegur R_1*[1]!Tuulekoormus_en(L$5,QJ_1,hJ_1,zo,L$4,JaideJ_1,jaitetegur R_1))^2)</f>
        <v>7.0500438516912081E-2</v>
      </c>
      <c r="M26" s="6">
        <f>SQRT((kaalutegur R_1*[1]!juhe(M5,6)+jaitetegur R_1*[1]!Jaitekoormus_EN(M$5,JaideJ_1,hJ_1))^2+(tuuletegur R_1*[1]!Tuulekoormus_en(M$5,QJ_1,hJ_1,zo,M$4,JaideJ_1,jaitetegur R_1))^2)</f>
        <v>6.9538615771234574E-2</v>
      </c>
      <c r="N26" s="6">
        <f>SQRT((kaalutegur R_1*[1]!juhe(N5,6)+jaitetegur R_1*[1]!Jaitekoormus_EN(N$5,JaideJ_1,hJ_1))^2+(tuuletegur R_1*[1]!Tuulekoormus_en(N$5,QJ_1,hJ_1,zo,N$4,JaideJ_1,jaitetegur R_1))^2)</f>
        <v>7.0587691757610552E-2</v>
      </c>
      <c r="O26" s="6">
        <f>SQRT((kaalutegur R_1*[1]!juhe(O5,6)+jaitetegur R_1*[1]!Jaitekoormus_EN(O$5,JaideJ_1,hJ_1))^2+(tuuletegur R_1*[1]!Tuulekoormus_en(O$5,QJ_1,hJ_1,zo,O$4,JaideJ_1,jaitetegur R_1))^2)</f>
        <v>7.1550310227497957E-2</v>
      </c>
      <c r="P26" s="6">
        <f>SQRT((kaalutegur R_1*[1]!juhe(P5,6)+jaitetegur R_1*[1]!Jaitekoormus_EN(P$5,JaideJ_1,hJ_1))^2+(tuuletegur R_1*[1]!Tuulekoormus_en(P$5,QJ_1,hJ_1,zo,P$4,JaideJ_1,jaitetegur R_1))^2)</f>
        <v>7.0382075495264193E-2</v>
      </c>
      <c r="Q26" s="6">
        <f>SQRT((kaalutegur R_1*[1]!juhe(Q5,6)+jaitetegur R_1*[1]!Jaitekoormus_EN(Q$5,JaideJ_1,hJ_1))^2+(tuuletegur R_1*[1]!Tuulekoormus_en(Q$5,QJ_1,hJ_1,zo,Q$4,JaideJ_1,jaitetegur R_1))^2)</f>
        <v>6.9778630998119234E-2</v>
      </c>
      <c r="R26" s="6">
        <f>SQRT((kaalutegur R_1*[1]!juhe(R5,6)+jaitetegur R_1*[1]!Jaitekoormus_EN(R$5,JaideJ_1,hJ_1))^2+(tuuletegur R_1*[1]!Tuulekoormus_en(R$5,QJ_1,hJ_1,zo,R$4,JaideJ_1,jaitetegur R_1))^2)</f>
        <v>6.9828079828655867E-2</v>
      </c>
      <c r="S26" s="6">
        <f>SQRT((kaalutegur R_1*[1]!juhe(S5,6)+jaitetegur R_1*[1]!Jaitekoormus_EN(S$5,JaideJ_1,hJ_1))^2+(tuuletegur R_1*[1]!Tuulekoormus_en(S$5,QJ_1,hJ_1,zo,S$4,JaideJ_1,jaitetegur R_1))^2)</f>
        <v>7.0510872044933726E-2</v>
      </c>
      <c r="T26" s="6">
        <f>SQRT((kaalutegur R_1*[1]!juhe(T5,6)+jaitetegur R_1*[1]!Jaitekoormus_EN(T$5,JaideJ_1,hJ_1))^2+(tuuletegur R_1*[1]!Tuulekoormus_en(T$5,QJ_1,hJ_1,zo,T$4,JaideJ_1,jaitetegur R_1))^2)</f>
        <v>7.1194526370220446E-2</v>
      </c>
      <c r="U26" s="6">
        <f>SQRT((kaalutegur R_1*[1]!juhe(U5,6)+jaitetegur R_1*[1]!Jaitekoormus_EN(U$5,JaideJ_1,hJ_1))^2+(tuuletegur R_1*[1]!Tuulekoormus_en(U$5,QJ_1,hJ_1,zo,U$4,JaideJ_1,jaitetegur R_1))^2)</f>
        <v>7.1014528092473175E-2</v>
      </c>
      <c r="V26" s="6" t="e">
        <f>SQRT((kaalutegur R_1*[1]!juhe(V5,6)+jaitetegur R_1*[1]!Jaitekoormus_EN(V$5,JaideJ_1,hJ_1))^2+(tuuletegur R_1*[1]!Tuulekoormus_en(V$5,QJ_1,hJ_1,zo,V$4,JaideJ_1,jaitetegur R_1))^2)</f>
        <v>#VALUE!</v>
      </c>
      <c r="W26" s="6">
        <f>SQRT((kaalutegur R_1*[1]!juhe(W5,6)+jaitetegur R_1*[1]!Jaitekoormus_EN(W$5,JaideJ_1,hJ_1))^2+(tuuletegur R_1*[1]!Tuulekoormus_en(W$5,QJ_1,hJ_1,zo,W$4,JaideJ_1,jaitetegur R_1))^2)</f>
        <v>7.2372720902945401E-2</v>
      </c>
      <c r="X26" s="6">
        <f>SQRT((kaalutegur R_1*[1]!juhe(X5,6)+jaitetegur R_1*[1]!Jaitekoormus_EN(X$5,JaideJ_1,hJ_1))^2+(tuuletegur R_1*[1]!Tuulekoormus_en(X$5,QJ_1,hJ_1,zo,X$4,JaideJ_1,jaitetegur R_1))^2)</f>
        <v>7.496437501698533E-2</v>
      </c>
      <c r="Y26" s="6">
        <f>SQRT((kaalutegur R_1*[1]!juhe(Y5,6)+jaitetegur R_1*[1]!Jaitekoormus_EN(Y$5,JaideJ_1,hJ_1))^2+(tuuletegur R_1*[1]!Tuulekoormus_en(Y$5,QJ_1,hJ_1,zo,Y$4,JaideJ_1,jaitetegur R_1))^2)</f>
        <v>9.9096751978588915E-2</v>
      </c>
      <c r="Z26" s="6">
        <f>SQRT((kaalutegur R_1*[1]!juhe(Z5,6)+jaitetegur R_1*[1]!Jaitekoormus_EN(Z$5,JaideJ_1,hJ_1))^2+(tuuletegur R_1*[1]!Tuulekoormus_en(Z$5,QJ_1,hJ_1,zo,Z$4,JaideJ_1,jaitetegur R_1))^2)</f>
        <v>0.10952177519005978</v>
      </c>
    </row>
    <row r="27" spans="1:26" x14ac:dyDescent="0.2">
      <c r="A27" s="187"/>
      <c r="B27" s="188"/>
      <c r="C27" s="81" t="s">
        <v>104</v>
      </c>
      <c r="D27" s="3">
        <f>[1]!Olekuvorrand(D$4,D$5,D$6,5,D$9,Lähteandmed!$C24,D26)</f>
        <v>121.40542268753052</v>
      </c>
      <c r="E27" s="3">
        <f>[1]!Olekuvorrand(E$4,E$5,E$6,5,E$9,Lähteandmed!$C24,E26)</f>
        <v>120.82797288894653</v>
      </c>
      <c r="F27" s="3">
        <f>[1]!Olekuvorrand(F$4,F$5,F$6,5,F$9,Lähteandmed!$C24,F26)</f>
        <v>120.58776617050171</v>
      </c>
      <c r="G27" s="3">
        <f>[1]!Olekuvorrand(G$4,G$5,G$6,5,G$9,Lähteandmed!$C24,G26)</f>
        <v>120.4952597618103</v>
      </c>
      <c r="H27" s="3">
        <f>[1]!Olekuvorrand(H$4,H$5,H$6,5,H$9,Lähteandmed!$C24,H26)</f>
        <v>120.41574716567993</v>
      </c>
      <c r="I27" s="3">
        <f>[1]!Olekuvorrand(I$4,I$5,I$6,5,I$9,Lähteandmed!$C24,I26)</f>
        <v>117.46758222579956</v>
      </c>
      <c r="J27" s="3">
        <f>[1]!Olekuvorrand(J$4,J$5,J$6,5,J$9,Lähteandmed!$C24,J26)</f>
        <v>120.14526128768921</v>
      </c>
      <c r="K27" s="3">
        <f>[1]!Olekuvorrand(K$4,K$5,K$6,5,K$9,Lähteandmed!$C24,K26)</f>
        <v>119.92675065994263</v>
      </c>
      <c r="L27" s="3">
        <f>[1]!Olekuvorrand(L$4,L$5,L$6,5,L$9,Lähteandmed!$C24,L26)</f>
        <v>119.52477693557739</v>
      </c>
      <c r="M27" s="3">
        <f>[1]!Olekuvorrand(M$4,M$5,M$6,5,M$9,Lähteandmed!$C24,M26)</f>
        <v>121.41650915145874</v>
      </c>
      <c r="N27" s="3">
        <f>[1]!Olekuvorrand(N$4,N$5,N$6,5,N$9,Lähteandmed!$C24,N26)</f>
        <v>119.32212114334106</v>
      </c>
      <c r="O27" s="3">
        <f>[1]!Olekuvorrand(O$4,O$5,O$6,5,O$9,Lähteandmed!$C24,O26)</f>
        <v>116.77426099777222</v>
      </c>
      <c r="P27" s="3">
        <f>[1]!Olekuvorrand(P$4,P$5,P$6,5,P$9,Lähteandmed!$C24,P26)</f>
        <v>119.79156732559204</v>
      </c>
      <c r="Q27" s="3">
        <f>[1]!Olekuvorrand(Q$4,Q$5,Q$6,5,Q$9,Lähteandmed!$C24,Q26)</f>
        <v>121.00452184677124</v>
      </c>
      <c r="R27" s="3">
        <f>[1]!Olekuvorrand(R$4,R$5,R$6,5,R$9,Lähteandmed!$C24,R26)</f>
        <v>120.9145188331604</v>
      </c>
      <c r="S27" s="3">
        <f>[1]!Olekuvorrand(S$4,S$5,S$6,5,S$9,Lähteandmed!$C24,S26)</f>
        <v>119.50081586837769</v>
      </c>
      <c r="T27" s="3">
        <f>[1]!Olekuvorrand(T$4,T$5,T$6,5,T$9,Lähteandmed!$C24,T26)</f>
        <v>117.77979135513306</v>
      </c>
      <c r="U27" s="3">
        <f>[1]!Olekuvorrand(U$4,U$5,U$6,5,U$9,Lähteandmed!$C24,U26)</f>
        <v>118.26080083847046</v>
      </c>
      <c r="V27" s="3" t="e">
        <f>[1]!Olekuvorrand(V$4,V$5,V$6,5,V$9,Lähteandmed!$C24,V26)</f>
        <v>#VALUE!</v>
      </c>
      <c r="W27" s="3">
        <f>[1]!Olekuvorrand(W$4,W$5,W$6,5,W$9,Lähteandmed!$C24,W26)</f>
        <v>114.20363187789917</v>
      </c>
      <c r="X27" s="3">
        <f>[1]!Olekuvorrand(X$4,X$5,X$6,5,X$9,Lähteandmed!$C24,X26)</f>
        <v>104.80862855911255</v>
      </c>
      <c r="Y27" s="3">
        <f>[1]!Olekuvorrand(Y$4,Y$5,Y$6,5,Y$9,Lähteandmed!$C24,Y26)</f>
        <v>118.44950914382935</v>
      </c>
      <c r="Z27" s="3">
        <f>[1]!Olekuvorrand(Z$4,Z$5,Z$6,5,Z$9,Lähteandmed!$C24,Z26)</f>
        <v>30.945479869842529</v>
      </c>
    </row>
    <row r="28" spans="1:26" x14ac:dyDescent="0.2">
      <c r="A28" s="78"/>
      <c r="B28" s="188"/>
      <c r="C28" s="81" t="s">
        <v>105</v>
      </c>
      <c r="D28" s="3">
        <f>[1]!ripe(D27,D$9+Lähteandmed!$E24*$D$11,D$4,0)</f>
        <v>8.2393919700249931</v>
      </c>
      <c r="E28" s="3">
        <f>[1]!ripe(E27,E$9+Lähteandmed!$E24*$D$11,E$4,0)</f>
        <v>7.3422405038104221</v>
      </c>
      <c r="F28" s="3">
        <f>[1]!ripe(F27,F$9+Lähteandmed!$E24*$D$11,F$4,0)</f>
        <v>7.0280292863926439</v>
      </c>
      <c r="G28" s="3">
        <f>[1]!ripe(G27,G$9+Lähteandmed!$E24*$D$11,G$4,0)</f>
        <v>6.9143291184173279</v>
      </c>
      <c r="H28" s="3">
        <f>[1]!ripe(H27,H$9+Lähteandmed!$E24*$D$11,H$4,0)</f>
        <v>6.819669777971213</v>
      </c>
      <c r="I28" s="3">
        <f>[1]!ripe(I27,I$9+Lähteandmed!$E24*$D$11,I$4,0)</f>
        <v>4.4892356661271586</v>
      </c>
      <c r="J28" s="3">
        <f>[1]!ripe(J27,J$9+Lähteandmed!$E24*$D$11,J$4,0)</f>
        <v>6.5163552310613309</v>
      </c>
      <c r="K28" s="3">
        <f>[1]!ripe(K27,K$9+Lähteandmed!$E24*$D$11,K$4,0)</f>
        <v>6.2903354758550245</v>
      </c>
      <c r="L28" s="3">
        <f>[1]!ripe(L27,L$9+Lähteandmed!$E24*$D$11,L$4,0)</f>
        <v>5.9120522201044086</v>
      </c>
      <c r="M28" s="3">
        <f>[1]!ripe(M27,M$9+Lähteandmed!$E24*$D$11,M$4,0)</f>
        <v>8.2590738556342274</v>
      </c>
      <c r="N28" s="3">
        <f>[1]!ripe(N27,N$9+Lähteandmed!$E24*$D$11,N$4,0)</f>
        <v>5.7374174946867358</v>
      </c>
      <c r="O28" s="3">
        <f>[1]!ripe(O27,O$9+Lähteandmed!$E24*$D$11,O$4,0)</f>
        <v>4.1364706755066294</v>
      </c>
      <c r="P28" s="3">
        <f>[1]!ripe(P27,P$9+Lähteandmed!$E24*$D$11,P$4,0)</f>
        <v>6.1580409250434229</v>
      </c>
      <c r="Q28" s="3">
        <f>[1]!ripe(Q27,Q$9+Lähteandmed!$E24*$D$11,Q$4,0)</f>
        <v>7.5930060439308367</v>
      </c>
      <c r="R28" s="3">
        <f>[1]!ripe(R27,R$9+Lähteandmed!$E24*$D$11,R$4,0)</f>
        <v>7.4630149490222824</v>
      </c>
      <c r="S28" s="3">
        <f>[1]!ripe(S27,S$9+Lähteandmed!$E24*$D$11,S$4,0)</f>
        <v>5.8908751994662438</v>
      </c>
      <c r="T28" s="3">
        <f>[1]!ripe(T27,T$9+Lähteandmed!$E24*$D$11,T$4,0)</f>
        <v>4.6646150516593758</v>
      </c>
      <c r="U28" s="3">
        <f>[1]!ripe(U27,U$9+Lähteandmed!$E24*$D$11,U$4,0)</f>
        <v>4.9586409561337383</v>
      </c>
      <c r="V28" s="3">
        <f>[1]!ripe(V27,V$9+Lähteandmed!$E24*$D$11,V$4,0)</f>
        <v>0</v>
      </c>
      <c r="W28" s="3">
        <f>[1]!ripe(W27,W$9+Lähteandmed!$E24*$D$11,W$4,0)</f>
        <v>3.1431492452668333</v>
      </c>
      <c r="X28" s="3">
        <f>[1]!ripe(X27,X$9+Lähteandmed!$E24*$D$11,X$4,0)</f>
        <v>1.3519320188205814</v>
      </c>
      <c r="Y28" s="3">
        <f>[1]!ripe(Y27,Y$9+Lähteandmed!$E24*$D$11,Y$4,0)</f>
        <v>1.2319702817082299</v>
      </c>
      <c r="Z28" s="3">
        <f>[1]!ripe(Z27,Z$9+Lähteandmed!$E24*$D$11,Z$4,0)</f>
        <v>0.3745371359136716</v>
      </c>
    </row>
    <row r="29" spans="1:26" x14ac:dyDescent="0.2">
      <c r="A29" s="78"/>
      <c r="B29" s="188"/>
      <c r="C29" s="81" t="s">
        <v>49</v>
      </c>
      <c r="D29" s="55">
        <f>D28/D$4^2*1000000</f>
        <v>34.903712751829424</v>
      </c>
      <c r="E29" s="55">
        <f t="shared" ref="E29:N29" si="34">E28/E$4^2*1000000</f>
        <v>35.070521326172567</v>
      </c>
      <c r="F29" s="55">
        <f t="shared" si="34"/>
        <v>35.140380608829801</v>
      </c>
      <c r="G29" s="55">
        <f t="shared" si="34"/>
        <v>35.167358519965866</v>
      </c>
      <c r="H29" s="55">
        <f t="shared" si="34"/>
        <v>35.19058013375632</v>
      </c>
      <c r="I29" s="55">
        <f t="shared" si="34"/>
        <v>36.073782397721921</v>
      </c>
      <c r="J29" s="55">
        <f t="shared" si="34"/>
        <v>35.269805521944456</v>
      </c>
      <c r="K29" s="55">
        <f t="shared" si="34"/>
        <v>35.334068309877004</v>
      </c>
      <c r="L29" s="55">
        <f t="shared" si="34"/>
        <v>35.452900299357758</v>
      </c>
      <c r="M29" s="55">
        <f t="shared" si="34"/>
        <v>34.900525716103481</v>
      </c>
      <c r="N29" s="55">
        <f t="shared" si="34"/>
        <v>35.513113238319924</v>
      </c>
      <c r="O29" s="55">
        <f t="shared" ref="O29:U29" si="35">O28/O$4^2*1000000</f>
        <v>36.287962465297397</v>
      </c>
      <c r="P29" s="55">
        <f t="shared" si="35"/>
        <v>35.373942378452455</v>
      </c>
      <c r="Q29" s="55">
        <f t="shared" si="35"/>
        <v>35.01935246160447</v>
      </c>
      <c r="R29" s="55">
        <f t="shared" si="35"/>
        <v>35.04541920103874</v>
      </c>
      <c r="S29" s="55">
        <f t="shared" si="35"/>
        <v>35.460008948117377</v>
      </c>
      <c r="T29" s="55">
        <f t="shared" si="35"/>
        <v>35.978158487502895</v>
      </c>
      <c r="U29" s="55">
        <f t="shared" si="35"/>
        <v>35.831822294082862</v>
      </c>
      <c r="V29" s="55">
        <f t="shared" ref="V29:W29" si="36">V28/V$4^2*1000000</f>
        <v>0</v>
      </c>
      <c r="W29" s="55">
        <f t="shared" si="36"/>
        <v>37.10477443073372</v>
      </c>
      <c r="X29" s="55">
        <f t="shared" ref="X29" si="37">X28/X$4^2*1000000</f>
        <v>40.430831490272105</v>
      </c>
      <c r="Y29" s="55">
        <f t="shared" ref="Y29:Z29" si="38">Y28/Y$4^2*1000000</f>
        <v>36.513448061218178</v>
      </c>
      <c r="Z29" s="55">
        <f t="shared" si="38"/>
        <v>139.76193027838184</v>
      </c>
    </row>
    <row r="30" spans="1:26" ht="38.25" x14ac:dyDescent="0.2">
      <c r="A30" s="177">
        <v>2</v>
      </c>
      <c r="B30" s="189" t="str">
        <f>Lähteandmed!B27</f>
        <v>Miinimumtemperatuur</v>
      </c>
      <c r="C30" s="82" t="s">
        <v>288</v>
      </c>
      <c r="D30" s="9">
        <f>SQRT((kaalutegur R_2*[1]!juhe(D5,6)+jaitetegur R_2*[1]!Jaitekoormus_EN(D$5,JaideJ_1,hJ_1))^2+(tuuletegur R_2*[1]!Tuulekoormus_en(D$5,QJ_1,hJ_1,zo,D$4,JaideJ_1,jaitetegur R_2))^2)</f>
        <v>3.39E-2</v>
      </c>
      <c r="E30" s="9">
        <f>SQRT((kaalutegur R_2*[1]!juhe(E5,6)+jaitetegur R_2*[1]!Jaitekoormus_EN(E$5,JaideJ_1,hJ_1))^2+(tuuletegur R_2*[1]!Tuulekoormus_en(E$5,QJ_1,hJ_1,zo,E$4,JaideJ_1,jaitetegur R_2))^2)</f>
        <v>3.39E-2</v>
      </c>
      <c r="F30" s="9">
        <f>SQRT((kaalutegur R_2*[1]!juhe(F5,6)+jaitetegur R_2*[1]!Jaitekoormus_EN(F$5,JaideJ_1,hJ_1))^2+(tuuletegur R_2*[1]!Tuulekoormus_en(F$5,QJ_1,hJ_1,zo,F$4,JaideJ_1,jaitetegur R_2))^2)</f>
        <v>3.39E-2</v>
      </c>
      <c r="G30" s="9">
        <f>SQRT((kaalutegur R_2*[1]!juhe(G5,6)+jaitetegur R_2*[1]!Jaitekoormus_EN(G$5,JaideJ_1,hJ_1))^2+(tuuletegur R_2*[1]!Tuulekoormus_en(G$5,QJ_1,hJ_1,zo,G$4,JaideJ_1,jaitetegur R_2))^2)</f>
        <v>3.39E-2</v>
      </c>
      <c r="H30" s="9">
        <f>SQRT((kaalutegur R_2*[1]!juhe(H5,6)+jaitetegur R_2*[1]!Jaitekoormus_EN(H$5,JaideJ_1,hJ_1))^2+(tuuletegur R_2*[1]!Tuulekoormus_en(H$5,QJ_1,hJ_1,zo,H$4,JaideJ_1,jaitetegur R_2))^2)</f>
        <v>3.39E-2</v>
      </c>
      <c r="I30" s="9">
        <f>SQRT((kaalutegur R_2*[1]!juhe(I5,6)+jaitetegur R_2*[1]!Jaitekoormus_EN(I$5,JaideJ_1,hJ_1))^2+(tuuletegur R_2*[1]!Tuulekoormus_en(I$5,QJ_1,hJ_1,zo,I$4,JaideJ_1,jaitetegur R_2))^2)</f>
        <v>3.39E-2</v>
      </c>
      <c r="J30" s="9">
        <f>SQRT((kaalutegur R_2*[1]!juhe(J5,6)+jaitetegur R_2*[1]!Jaitekoormus_EN(J$5,JaideJ_1,hJ_1))^2+(tuuletegur R_2*[1]!Tuulekoormus_en(J$5,QJ_1,hJ_1,zo,J$4,JaideJ_1,jaitetegur R_2))^2)</f>
        <v>3.39E-2</v>
      </c>
      <c r="K30" s="9">
        <f>SQRT((kaalutegur R_2*[1]!juhe(K5,6)+jaitetegur R_2*[1]!Jaitekoormus_EN(K$5,JaideJ_1,hJ_1))^2+(tuuletegur R_2*[1]!Tuulekoormus_en(K$5,QJ_1,hJ_1,zo,K$4,JaideJ_1,jaitetegur R_2))^2)</f>
        <v>3.39E-2</v>
      </c>
      <c r="L30" s="9">
        <f>SQRT((kaalutegur R_2*[1]!juhe(L5,6)+jaitetegur R_2*[1]!Jaitekoormus_EN(L$5,JaideJ_1,hJ_1))^2+(tuuletegur R_2*[1]!Tuulekoormus_en(L$5,QJ_1,hJ_1,zo,L$4,JaideJ_1,jaitetegur R_2))^2)</f>
        <v>3.39E-2</v>
      </c>
      <c r="M30" s="9">
        <f>SQRT((kaalutegur R_2*[1]!juhe(M5,6)+jaitetegur R_2*[1]!Jaitekoormus_EN(M$5,JaideJ_1,hJ_1))^2+(tuuletegur R_2*[1]!Tuulekoormus_en(M$5,QJ_1,hJ_1,zo,M$4,JaideJ_1,jaitetegur R_2))^2)</f>
        <v>3.39E-2</v>
      </c>
      <c r="N30" s="9">
        <f>SQRT((kaalutegur R_2*[1]!juhe(N5,6)+jaitetegur R_2*[1]!Jaitekoormus_EN(N$5,JaideJ_1,hJ_1))^2+(tuuletegur R_2*[1]!Tuulekoormus_en(N$5,QJ_1,hJ_1,zo,N$4,JaideJ_1,jaitetegur R_2))^2)</f>
        <v>3.39E-2</v>
      </c>
      <c r="O30" s="9">
        <f>SQRT((kaalutegur R_2*[1]!juhe(O5,6)+jaitetegur R_2*[1]!Jaitekoormus_EN(O$5,JaideJ_1,hJ_1))^2+(tuuletegur R_2*[1]!Tuulekoormus_en(O$5,QJ_1,hJ_1,zo,O$4,JaideJ_1,jaitetegur R_2))^2)</f>
        <v>3.39E-2</v>
      </c>
      <c r="P30" s="9">
        <f>SQRT((kaalutegur R_2*[1]!juhe(P5,6)+jaitetegur R_2*[1]!Jaitekoormus_EN(P$5,JaideJ_1,hJ_1))^2+(tuuletegur R_2*[1]!Tuulekoormus_en(P$5,QJ_1,hJ_1,zo,P$4,JaideJ_1,jaitetegur R_2))^2)</f>
        <v>3.39E-2</v>
      </c>
      <c r="Q30" s="9">
        <f>SQRT((kaalutegur R_2*[1]!juhe(Q5,6)+jaitetegur R_2*[1]!Jaitekoormus_EN(Q$5,JaideJ_1,hJ_1))^2+(tuuletegur R_2*[1]!Tuulekoormus_en(Q$5,QJ_1,hJ_1,zo,Q$4,JaideJ_1,jaitetegur R_2))^2)</f>
        <v>3.39E-2</v>
      </c>
      <c r="R30" s="9">
        <f>SQRT((kaalutegur R_2*[1]!juhe(R5,6)+jaitetegur R_2*[1]!Jaitekoormus_EN(R$5,JaideJ_1,hJ_1))^2+(tuuletegur R_2*[1]!Tuulekoormus_en(R$5,QJ_1,hJ_1,zo,R$4,JaideJ_1,jaitetegur R_2))^2)</f>
        <v>3.39E-2</v>
      </c>
      <c r="S30" s="9">
        <f>SQRT((kaalutegur R_2*[1]!juhe(S5,6)+jaitetegur R_2*[1]!Jaitekoormus_EN(S$5,JaideJ_1,hJ_1))^2+(tuuletegur R_2*[1]!Tuulekoormus_en(S$5,QJ_1,hJ_1,zo,S$4,JaideJ_1,jaitetegur R_2))^2)</f>
        <v>3.39E-2</v>
      </c>
      <c r="T30" s="9">
        <f>SQRT((kaalutegur R_2*[1]!juhe(T5,6)+jaitetegur R_2*[1]!Jaitekoormus_EN(T$5,JaideJ_1,hJ_1))^2+(tuuletegur R_2*[1]!Tuulekoormus_en(T$5,QJ_1,hJ_1,zo,T$4,JaideJ_1,jaitetegur R_2))^2)</f>
        <v>3.39E-2</v>
      </c>
      <c r="U30" s="9">
        <f>SQRT((kaalutegur R_2*[1]!juhe(U5,6)+jaitetegur R_2*[1]!Jaitekoormus_EN(U$5,JaideJ_1,hJ_1))^2+(tuuletegur R_2*[1]!Tuulekoormus_en(U$5,QJ_1,hJ_1,zo,U$4,JaideJ_1,jaitetegur R_2))^2)</f>
        <v>3.39E-2</v>
      </c>
      <c r="V30" s="9" t="e">
        <f>SQRT((kaalutegur R_2*[1]!juhe(V5,6)+jaitetegur R_2*[1]!Jaitekoormus_EN(V$5,JaideJ_1,hJ_1))^2+(tuuletegur R_2*[1]!Tuulekoormus_en(V$5,QJ_1,hJ_1,zo,V$4,JaideJ_1,jaitetegur R_2))^2)</f>
        <v>#VALUE!</v>
      </c>
      <c r="W30" s="9">
        <f>SQRT((kaalutegur R_2*[1]!juhe(W5,6)+jaitetegur R_2*[1]!Jaitekoormus_EN(W$5,JaideJ_1,hJ_1))^2+(tuuletegur R_2*[1]!Tuulekoormus_en(W$5,QJ_1,hJ_1,zo,W$4,JaideJ_1,jaitetegur R_2))^2)</f>
        <v>3.39E-2</v>
      </c>
      <c r="X30" s="9">
        <f>SQRT((kaalutegur R_2*[1]!juhe(X5,6)+jaitetegur R_2*[1]!Jaitekoormus_EN(X$5,JaideJ_1,hJ_1))^2+(tuuletegur R_2*[1]!Tuulekoormus_en(X$5,QJ_1,hJ_1,zo,X$4,JaideJ_1,jaitetegur R_2))^2)</f>
        <v>3.39E-2</v>
      </c>
      <c r="Y30" s="9">
        <f>SQRT((kaalutegur R_2*[1]!juhe(Y5,6)+jaitetegur R_2*[1]!Jaitekoormus_EN(Y$5,JaideJ_1,hJ_1))^2+(tuuletegur R_2*[1]!Tuulekoormus_en(Y$5,QJ_1,hJ_1,zo,Y$4,JaideJ_1,jaitetegur R_2))^2)</f>
        <v>3.4599999999999999E-2</v>
      </c>
      <c r="Z30" s="9">
        <f>SQRT((kaalutegur R_2*[1]!juhe(Z5,6)+jaitetegur R_2*[1]!Jaitekoormus_EN(Z$5,JaideJ_1,hJ_1))^2+(tuuletegur R_2*[1]!Tuulekoormus_en(Z$5,QJ_1,hJ_1,zo,Z$4,JaideJ_1,jaitetegur R_2))^2)</f>
        <v>3.4599999999999999E-2</v>
      </c>
    </row>
    <row r="31" spans="1:26" x14ac:dyDescent="0.2">
      <c r="A31" s="177"/>
      <c r="B31" s="189"/>
      <c r="C31" s="82" t="s">
        <v>104</v>
      </c>
      <c r="D31" s="22">
        <f>[1]!Olekuvorrand(D$4,D$5,D$6,5,D$9,Lähteandmed!$C27,D30)</f>
        <v>75.874269008636475</v>
      </c>
      <c r="E31" s="22">
        <f>[1]!Olekuvorrand(E$4,E$5,E$6,5,E$9,Lähteandmed!$C27,E30)</f>
        <v>77.267110347747803</v>
      </c>
      <c r="F31" s="22">
        <f>[1]!Olekuvorrand(F$4,F$5,F$6,5,F$9,Lähteandmed!$C27,F30)</f>
        <v>77.83883810043335</v>
      </c>
      <c r="G31" s="22">
        <f>[1]!Olekuvorrand(G$4,G$5,G$6,5,G$9,Lähteandmed!$C27,G30)</f>
        <v>78.058302402496338</v>
      </c>
      <c r="H31" s="22">
        <f>[1]!Olekuvorrand(H$4,H$5,H$6,5,H$9,Lähteandmed!$C27,H30)</f>
        <v>78.246653079986572</v>
      </c>
      <c r="I31" s="22">
        <f>[1]!Olekuvorrand(I$4,I$5,I$6,5,I$9,Lähteandmed!$C27,I30)</f>
        <v>85.191071033477783</v>
      </c>
      <c r="J31" s="22">
        <f>[1]!Olekuvorrand(J$4,J$5,J$6,5,J$9,Lähteandmed!$C27,J30)</f>
        <v>78.885972499847412</v>
      </c>
      <c r="K31" s="22">
        <f>[1]!Olekuvorrand(K$4,K$5,K$6,5,K$9,Lähteandmed!$C27,K30)</f>
        <v>79.401075839996338</v>
      </c>
      <c r="L31" s="22">
        <f>[1]!Olekuvorrand(L$4,L$5,L$6,5,L$9,Lähteandmed!$C27,L30)</f>
        <v>80.347597599029541</v>
      </c>
      <c r="M31" s="22">
        <f>[1]!Olekuvorrand(M$4,M$5,M$6,5,M$9,Lähteandmed!$C27,M30)</f>
        <v>75.847208499908447</v>
      </c>
      <c r="N31" s="22">
        <f>[1]!Olekuvorrand(N$4,N$5,N$6,5,N$9,Lähteandmed!$C27,N30)</f>
        <v>80.824315547943115</v>
      </c>
      <c r="O31" s="22">
        <f>[1]!Olekuvorrand(O$4,O$5,O$6,5,O$9,Lähteandmed!$C27,O30)</f>
        <v>86.824119091033936</v>
      </c>
      <c r="P31" s="22">
        <f>[1]!Olekuvorrand(P$4,P$5,P$6,5,P$9,Lähteandmed!$C27,P30)</f>
        <v>79.719603061676025</v>
      </c>
      <c r="Q31" s="22">
        <f>[1]!Olekuvorrand(Q$4,Q$5,Q$6,5,Q$9,Lähteandmed!$C27,Q30)</f>
        <v>76.844513416290283</v>
      </c>
      <c r="R31" s="22">
        <f>[1]!Olekuvorrand(R$4,R$5,R$6,5,R$9,Lähteandmed!$C27,R30)</f>
        <v>77.060043811798096</v>
      </c>
      <c r="S31" s="22">
        <f>[1]!Olekuvorrand(S$4,S$5,S$6,5,S$9,Lähteandmed!$C27,S30)</f>
        <v>80.403983592987061</v>
      </c>
      <c r="T31" s="22">
        <f>[1]!Olekuvorrand(T$4,T$5,T$6,5,T$9,Lähteandmed!$C27,T30)</f>
        <v>84.455311298370361</v>
      </c>
      <c r="U31" s="22">
        <f>[1]!Olekuvorrand(U$4,U$5,U$6,5,U$9,Lähteandmed!$C27,U30)</f>
        <v>83.321988582611084</v>
      </c>
      <c r="V31" s="22" t="e">
        <f>[1]!Olekuvorrand(V$4,V$5,V$6,5,V$9,Lähteandmed!$C27,V30)</f>
        <v>#VALUE!</v>
      </c>
      <c r="W31" s="22">
        <f>[1]!Olekuvorrand(W$4,W$5,W$6,5,W$9,Lähteandmed!$C27,W30)</f>
        <v>92.806875705718994</v>
      </c>
      <c r="X31" s="22">
        <f>[1]!Olekuvorrand(X$4,X$5,X$6,5,X$9,Lähteandmed!$C27,X30)</f>
        <v>111.04649305343628</v>
      </c>
      <c r="Y31" s="22">
        <f>[1]!Olekuvorrand(Y$4,Y$5,Y$6,5,Y$9,Lähteandmed!$C27,Y30)</f>
        <v>105.24600744247437</v>
      </c>
      <c r="Z31" s="22">
        <f>[1]!Olekuvorrand(Z$4,Z$5,Z$6,5,Z$9,Lähteandmed!$C27,Z30)</f>
        <v>15.705883502960205</v>
      </c>
    </row>
    <row r="32" spans="1:26" x14ac:dyDescent="0.2">
      <c r="A32" s="177"/>
      <c r="B32" s="189"/>
      <c r="C32" s="82" t="s">
        <v>105</v>
      </c>
      <c r="D32" s="9">
        <f>[1]!ripe(D31,D$9+Lähteandmed!$E27*$D$11,D$4,0)</f>
        <v>13.183743024862197</v>
      </c>
      <c r="E32" s="9">
        <f>[1]!ripe(E31,E$9+Lähteandmed!$E27*$D$11,E$4,0)</f>
        <v>11.481573887593813</v>
      </c>
      <c r="F32" s="9">
        <f>[1]!ripe(F31,F$9+Lähteandmed!$E27*$D$11,F$4,0)</f>
        <v>10.887808360313075</v>
      </c>
      <c r="G32" s="9">
        <f>[1]!ripe(G31,G$9+Lähteandmed!$E27*$D$11,G$4,0)</f>
        <v>10.673353859354497</v>
      </c>
      <c r="H32" s="9">
        <f>[1]!ripe(H31,H$9+Lähteandmed!$E27*$D$11,H$4,0)</f>
        <v>10.494961757637789</v>
      </c>
      <c r="I32" s="9">
        <f>[1]!ripe(I31,I$9+Lähteandmed!$E27*$D$11,I$4,0)</f>
        <v>6.1900813470763136</v>
      </c>
      <c r="J32" s="9">
        <f>[1]!ripe(J31,J$9+Lähteandmed!$E27*$D$11,J$4,0)</f>
        <v>9.924568045108126</v>
      </c>
      <c r="K32" s="9">
        <f>[1]!ripe(K31,K$9+Lähteandmed!$E27*$D$11,K$4,0)</f>
        <v>9.5008724529177844</v>
      </c>
      <c r="L32" s="9">
        <f>[1]!ripe(L31,L$9+Lähteandmed!$E27*$D$11,L$4,0)</f>
        <v>8.7947461275183088</v>
      </c>
      <c r="M32" s="9">
        <f>[1]!ripe(M31,M$9+Lähteandmed!$E27*$D$11,M$4,0)</f>
        <v>13.221157854166739</v>
      </c>
      <c r="N32" s="9">
        <f>[1]!ripe(N31,N$9+Lähteandmed!$E27*$D$11,N$4,0)</f>
        <v>8.470233502253981</v>
      </c>
      <c r="O32" s="9">
        <f>[1]!ripe(O31,O$9+Lähteandmed!$E27*$D$11,O$4,0)</f>
        <v>5.5633539542714896</v>
      </c>
      <c r="P32" s="9">
        <f>[1]!ripe(P31,P$9+Lähteandmed!$E27*$D$11,P$4,0)</f>
        <v>9.2534501645144189</v>
      </c>
      <c r="Q32" s="9">
        <f>[1]!ripe(Q31,Q$9+Lähteandmed!$E27*$D$11,Q$4,0)</f>
        <v>11.956456289184088</v>
      </c>
      <c r="R32" s="9">
        <f>[1]!ripe(R31,R$9+Lähteandmed!$E27*$D$11,R$4,0)</f>
        <v>11.710178413726188</v>
      </c>
      <c r="S32" s="9">
        <f>[1]!ripe(S31,S$9+Lähteandmed!$E27*$D$11,S$4,0)</f>
        <v>8.7553422238199765</v>
      </c>
      <c r="T32" s="9">
        <f>[1]!ripe(T31,T$9+Lähteandmed!$E27*$D$11,T$4,0)</f>
        <v>6.5051845655449689</v>
      </c>
      <c r="U32" s="9">
        <f>[1]!ripe(U31,U$9+Lähteandmed!$E27*$D$11,U$4,0)</f>
        <v>7.0379123268452144</v>
      </c>
      <c r="V32" s="9">
        <f>[1]!ripe(V31,V$9+Lähteandmed!$E27*$D$11,V$4,0)</f>
        <v>0</v>
      </c>
      <c r="W32" s="9">
        <f>[1]!ripe(W31,W$9+Lähteandmed!$E27*$D$11,W$4,0)</f>
        <v>3.8678067396856681</v>
      </c>
      <c r="X32" s="9">
        <f>[1]!ripe(X31,X$9+Lähteandmed!$E27*$D$11,X$4,0)</f>
        <v>1.2759893347514661</v>
      </c>
      <c r="Y32" s="9">
        <f>[1]!ripe(Y31,Y$9+Lähteandmed!$E27*$D$11,Y$4,0)</f>
        <v>1.3865255195346555</v>
      </c>
      <c r="Z32" s="9">
        <f>[1]!ripe(Z31,Z$9+Lähteandmed!$E27*$D$11,Z$4,0)</f>
        <v>0.73795475420026535</v>
      </c>
    </row>
    <row r="33" spans="1:26" x14ac:dyDescent="0.2">
      <c r="A33" s="77"/>
      <c r="B33" s="189"/>
      <c r="C33" s="82" t="s">
        <v>49</v>
      </c>
      <c r="D33" s="56">
        <f>D32/D$4^2*1000000</f>
        <v>55.848972983418946</v>
      </c>
      <c r="E33" s="56">
        <f t="shared" ref="E33:N33" si="39">E32/E$4^2*1000000</f>
        <v>54.842221754233307</v>
      </c>
      <c r="F33" s="56">
        <f t="shared" si="39"/>
        <v>54.439404587880261</v>
      </c>
      <c r="G33" s="56">
        <f t="shared" si="39"/>
        <v>54.286345841214228</v>
      </c>
      <c r="H33" s="56">
        <f t="shared" si="39"/>
        <v>54.155670986569525</v>
      </c>
      <c r="I33" s="56">
        <f t="shared" si="39"/>
        <v>49.741128367018391</v>
      </c>
      <c r="J33" s="56">
        <f t="shared" si="39"/>
        <v>53.7167745508645</v>
      </c>
      <c r="K33" s="56">
        <f t="shared" si="39"/>
        <v>53.368294512017975</v>
      </c>
      <c r="L33" s="56">
        <f t="shared" si="39"/>
        <v>52.73959802939001</v>
      </c>
      <c r="M33" s="56">
        <f t="shared" si="39"/>
        <v>55.868898589789431</v>
      </c>
      <c r="N33" s="56">
        <f t="shared" si="39"/>
        <v>52.428529351249658</v>
      </c>
      <c r="O33" s="56">
        <f t="shared" ref="O33:U33" si="40">O32/O$4^2*1000000</f>
        <v>48.805562836255646</v>
      </c>
      <c r="P33" s="56">
        <f t="shared" si="40"/>
        <v>53.1550564385225</v>
      </c>
      <c r="Q33" s="56">
        <f t="shared" si="40"/>
        <v>55.143819794188339</v>
      </c>
      <c r="R33" s="56">
        <f t="shared" si="40"/>
        <v>54.989587215251852</v>
      </c>
      <c r="S33" s="56">
        <f t="shared" si="40"/>
        <v>52.702612614950084</v>
      </c>
      <c r="T33" s="56">
        <f t="shared" si="40"/>
        <v>50.174464280043054</v>
      </c>
      <c r="U33" s="56">
        <f t="shared" si="40"/>
        <v>50.856923509436577</v>
      </c>
      <c r="V33" s="56">
        <f t="shared" ref="V33:W33" si="41">V32/V$4^2*1000000</f>
        <v>0</v>
      </c>
      <c r="W33" s="56">
        <f t="shared" si="41"/>
        <v>45.659332541660753</v>
      </c>
      <c r="X33" s="56">
        <f t="shared" ref="X33" si="42">X32/X$4^2*1000000</f>
        <v>38.159692246750083</v>
      </c>
      <c r="Y33" s="56">
        <f t="shared" ref="Y33:Z33" si="43">Y32/Y$4^2*1000000</f>
        <v>41.094195448354363</v>
      </c>
      <c r="Z33" s="56">
        <f t="shared" si="43"/>
        <v>275.37451167168246</v>
      </c>
    </row>
    <row r="34" spans="1:26" ht="38.25" x14ac:dyDescent="0.2">
      <c r="A34" s="187">
        <v>3</v>
      </c>
      <c r="B34" s="188" t="str">
        <f>Lähteandmed!B30</f>
        <v>Mõõdukas tuul</v>
      </c>
      <c r="C34" s="81" t="s">
        <v>288</v>
      </c>
      <c r="D34" s="6">
        <f>SQRT((kaalutegur R_3*[1]!juhe(D5,6)+jaitetegur R_3*[1]!Jaitekoormus_EN(D$5,JaideJ_1,hJ_1))^2+(tuuletegur R_3*[1]!Tuulekoormus_en(D$5,QJ_1,hJ_1,zo,D$4,JaideJ_1,jaitetegur R_3))^2)</f>
        <v>4.1703556404099298E-2</v>
      </c>
      <c r="E34" s="6">
        <f>SQRT((kaalutegur R_3*[1]!juhe(E5,6)+jaitetegur R_3*[1]!Jaitekoormus_EN(E$5,JaideJ_1,hJ_1))^2+(tuuletegur R_3*[1]!Tuulekoormus_en(E$5,QJ_1,hJ_1,zo,E$4,JaideJ_1,jaitetegur R_3))^2)</f>
        <v>4.1791571668489985E-2</v>
      </c>
      <c r="F34" s="6">
        <f>SQRT((kaalutegur R_3*[1]!juhe(F5,6)+jaitetegur R_3*[1]!Jaitekoormus_EN(F$5,JaideJ_1,hJ_1))^2+(tuuletegur R_3*[1]!Tuulekoormus_en(F$5,QJ_1,hJ_1,zo,F$4,JaideJ_1,jaitetegur R_3))^2)</f>
        <v>4.1825191387806472E-2</v>
      </c>
      <c r="G34" s="6">
        <f>SQRT((kaalutegur R_3*[1]!juhe(G5,6)+jaitetegur R_3*[1]!Jaitekoormus_EN(G$5,JaideJ_1,hJ_1))^2+(tuuletegur R_3*[1]!Tuulekoormus_en(G$5,QJ_1,hJ_1,zo,G$4,JaideJ_1,jaitetegur R_3))^2)</f>
        <v>4.18377605694676E-2</v>
      </c>
      <c r="H34" s="6">
        <f>SQRT((kaalutegur R_3*[1]!juhe(H5,6)+jaitetegur R_3*[1]!Jaitekoormus_EN(H$5,JaideJ_1,hJ_1))^2+(tuuletegur R_3*[1]!Tuulekoormus_en(H$5,QJ_1,hJ_1,zo,H$4,JaideJ_1,jaitetegur R_3))^2)</f>
        <v>4.1848397641989443E-2</v>
      </c>
      <c r="I34" s="6">
        <f>SQRT((kaalutegur R_3*[1]!juhe(I5,6)+jaitetegur R_3*[1]!Jaitekoormus_EN(I$5,JaideJ_1,hJ_1))^2+(tuuletegur R_3*[1]!Tuulekoormus_en(I$5,QJ_1,hJ_1,zo,I$4,JaideJ_1,jaitetegur R_3))^2)</f>
        <v>4.2177042175812106E-2</v>
      </c>
      <c r="J34" s="6">
        <f>SQRT((kaalutegur R_3*[1]!juhe(J5,6)+jaitetegur R_3*[1]!Jaitekoormus_EN(J$5,JaideJ_1,hJ_1))^2+(tuuletegur R_3*[1]!Tuulekoormus_en(J$5,QJ_1,hJ_1,zo,J$4,JaideJ_1,jaitetegur R_3))^2)</f>
        <v>4.1883592786937797E-2</v>
      </c>
      <c r="K34" s="6">
        <f>SQRT((kaalutegur R_3*[1]!juhe(K5,6)+jaitetegur R_3*[1]!Jaitekoormus_EN(K$5,JaideJ_1,hJ_1))^2+(tuuletegur R_3*[1]!Tuulekoormus_en(K$5,QJ_1,hJ_1,zo,K$4,JaideJ_1,jaitetegur R_3))^2)</f>
        <v>4.1910995693545533E-2</v>
      </c>
      <c r="L34" s="6">
        <f>SQRT((kaalutegur R_3*[1]!juhe(L5,6)+jaitetegur R_3*[1]!Jaitekoormus_EN(L$5,JaideJ_1,hJ_1))^2+(tuuletegur R_3*[1]!Tuulekoormus_en(L$5,QJ_1,hJ_1,zo,L$4,JaideJ_1,jaitetegur R_3))^2)</f>
        <v>4.1959340950166318E-2</v>
      </c>
      <c r="M34" s="6">
        <f>SQRT((kaalutegur R_3*[1]!juhe(M5,6)+jaitetegur R_3*[1]!Jaitekoormus_EN(M$5,JaideJ_1,hJ_1))^2+(tuuletegur R_3*[1]!Tuulekoormus_en(M$5,QJ_1,hJ_1,zo,M$4,JaideJ_1,jaitetegur R_3))^2)</f>
        <v>4.1701744008382946E-2</v>
      </c>
      <c r="N34" s="6">
        <f>SQRT((kaalutegur R_3*[1]!juhe(N5,6)+jaitetegur R_3*[1]!Jaitekoormus_EN(N$5,JaideJ_1,hJ_1))^2+(tuuletegur R_3*[1]!Tuulekoormus_en(N$5,QJ_1,hJ_1,zo,N$4,JaideJ_1,jaitetegur R_3))^2)</f>
        <v>4.1982805485422131E-2</v>
      </c>
      <c r="O34" s="6">
        <f>SQRT((kaalutegur R_3*[1]!juhe(O5,6)+jaitetegur R_3*[1]!Jaitekoormus_EN(O$5,JaideJ_1,hJ_1))^2+(tuuletegur R_3*[1]!Tuulekoormus_en(O$5,QJ_1,hJ_1,zo,O$4,JaideJ_1,jaitetegur R_3))^2)</f>
        <v>4.2242726036374502E-2</v>
      </c>
      <c r="P34" s="6">
        <f>SQRT((kaalutegur R_3*[1]!juhe(P5,6)+jaitetegur R_3*[1]!Jaitekoormus_EN(P$5,JaideJ_1,hJ_1))^2+(tuuletegur R_3*[1]!Tuulekoormus_en(P$5,QJ_1,hJ_1,zo,P$4,JaideJ_1,jaitetegur R_3))^2)</f>
        <v>4.1927535679590941E-2</v>
      </c>
      <c r="Q34" s="6">
        <f>SQRT((kaalutegur R_3*[1]!juhe(Q5,6)+jaitetegur R_3*[1]!Jaitekoormus_EN(Q$5,JaideJ_1,hJ_1))^2+(tuuletegur R_3*[1]!Tuulekoormus_en(Q$5,QJ_1,hJ_1,zo,Q$4,JaideJ_1,jaitetegur R_3))^2)</f>
        <v>4.1765842204311766E-2</v>
      </c>
      <c r="R34" s="6">
        <f>SQRT((kaalutegur R_3*[1]!juhe(R5,6)+jaitetegur R_3*[1]!Jaitekoormus_EN(R$5,JaideJ_1,hJ_1))^2+(tuuletegur R_3*[1]!Tuulekoormus_en(R$5,QJ_1,hJ_1,zo,R$4,JaideJ_1,jaitetegur R_3))^2)</f>
        <v>4.1779063144225026E-2</v>
      </c>
      <c r="S34" s="6">
        <f>SQRT((kaalutegur R_3*[1]!juhe(S5,6)+jaitetegur R_3*[1]!Jaitekoormus_EN(S$5,JaideJ_1,hJ_1))^2+(tuuletegur R_3*[1]!Tuulekoormus_en(S$5,QJ_1,hJ_1,zo,S$4,JaideJ_1,jaitetegur R_3))^2)</f>
        <v>4.1962145944242683E-2</v>
      </c>
      <c r="T34" s="6">
        <f>SQRT((kaalutegur R_3*[1]!juhe(T5,6)+jaitetegur R_3*[1]!Jaitekoormus_EN(T$5,JaideJ_1,hJ_1))^2+(tuuletegur R_3*[1]!Tuulekoormus_en(T$5,QJ_1,hJ_1,zo,T$4,JaideJ_1,jaitetegur R_3))^2)</f>
        <v>4.2146436309761733E-2</v>
      </c>
      <c r="U34" s="6">
        <f>SQRT((kaalutegur R_3*[1]!juhe(U5,6)+jaitetegur R_3*[1]!Jaitekoormus_EN(U$5,JaideJ_1,hJ_1))^2+(tuuletegur R_3*[1]!Tuulekoormus_en(U$5,QJ_1,hJ_1,zo,U$4,JaideJ_1,jaitetegur R_3))^2)</f>
        <v>4.2097820751571757E-2</v>
      </c>
      <c r="V34" s="6" t="e">
        <f>SQRT((kaalutegur R_3*[1]!juhe(V5,6)+jaitetegur R_3*[1]!Jaitekoormus_EN(V$5,JaideJ_1,hJ_1))^2+(tuuletegur R_3*[1]!Tuulekoormus_en(V$5,QJ_1,hJ_1,zo,V$4,JaideJ_1,jaitetegur R_3))^2)</f>
        <v>#VALUE!</v>
      </c>
      <c r="W34" s="6">
        <f>SQRT((kaalutegur R_3*[1]!juhe(W5,6)+jaitetegur R_3*[1]!Jaitekoormus_EN(W$5,JaideJ_1,hJ_1))^2+(tuuletegur R_3*[1]!Tuulekoormus_en(W$5,QJ_1,hJ_1,zo,W$4,JaideJ_1,jaitetegur R_3))^2)</f>
        <v>4.2466293892254134E-2</v>
      </c>
      <c r="X34" s="6">
        <f>SQRT((kaalutegur R_3*[1]!juhe(X5,6)+jaitetegur R_3*[1]!Jaitekoormus_EN(X$5,JaideJ_1,hJ_1))^2+(tuuletegur R_3*[1]!Tuulekoormus_en(X$5,QJ_1,hJ_1,zo,X$4,JaideJ_1,jaitetegur R_3))^2)</f>
        <v>4.3179643392111916E-2</v>
      </c>
      <c r="Y34" s="6">
        <f>SQRT((kaalutegur R_3*[1]!juhe(Y5,6)+jaitetegur R_3*[1]!Jaitekoormus_EN(Y$5,JaideJ_1,hJ_1))^2+(tuuletegur R_3*[1]!Tuulekoormus_en(Y$5,QJ_1,hJ_1,zo,Y$4,JaideJ_1,jaitetegur R_3))^2)</f>
        <v>5.0762594500606002E-2</v>
      </c>
      <c r="Z34" s="6">
        <f>SQRT((kaalutegur R_3*[1]!juhe(Z5,6)+jaitetegur R_3*[1]!Jaitekoormus_EN(Z$5,JaideJ_1,hJ_1))^2+(tuuletegur R_3*[1]!Tuulekoormus_en(Z$5,QJ_1,hJ_1,zo,Z$4,JaideJ_1,jaitetegur R_3))^2)</f>
        <v>5.4081581694002991E-2</v>
      </c>
    </row>
    <row r="35" spans="1:26" x14ac:dyDescent="0.2">
      <c r="A35" s="187"/>
      <c r="B35" s="188"/>
      <c r="C35" s="81" t="s">
        <v>104</v>
      </c>
      <c r="D35" s="3">
        <f>[1]!Olekuvorrand(D$4,D$5,D$6,5,D$9,Lähteandmed!$C30,D34)</f>
        <v>82.334339618682861</v>
      </c>
      <c r="E35" s="3">
        <f>[1]!Olekuvorrand(E$4,E$5,E$6,5,E$9,Lähteandmed!$C30,E34)</f>
        <v>82.729876041412354</v>
      </c>
      <c r="F35" s="3">
        <f>[1]!Olekuvorrand(F$4,F$5,F$6,5,F$9,Lähteandmed!$C30,F34)</f>
        <v>82.884609699249268</v>
      </c>
      <c r="G35" s="3">
        <f>[1]!Olekuvorrand(G$4,G$5,G$6,5,G$9,Lähteandmed!$C30,G34)</f>
        <v>82.9429030418396</v>
      </c>
      <c r="H35" s="3">
        <f>[1]!Olekuvorrand(H$4,H$5,H$6,5,H$9,Lähteandmed!$C30,H34)</f>
        <v>82.992494106292725</v>
      </c>
      <c r="I35" s="3">
        <f>[1]!Olekuvorrand(I$4,I$5,I$6,5,I$9,Lähteandmed!$C30,I34)</f>
        <v>84.611237049102783</v>
      </c>
      <c r="J35" s="3">
        <f>[1]!Olekuvorrand(J$4,J$5,J$6,5,J$9,Lähteandmed!$C30,J34)</f>
        <v>83.157956600189209</v>
      </c>
      <c r="K35" s="3">
        <f>[1]!Olekuvorrand(K$4,K$5,K$6,5,K$9,Lähteandmed!$C30,K34)</f>
        <v>83.288252353668213</v>
      </c>
      <c r="L35" s="3">
        <f>[1]!Olekuvorrand(L$4,L$5,L$6,5,L$9,Lähteandmed!$C30,L34)</f>
        <v>83.521068096160889</v>
      </c>
      <c r="M35" s="3">
        <f>[1]!Olekuvorrand(M$4,M$5,M$6,5,M$9,Lähteandmed!$C30,M34)</f>
        <v>82.326352596282959</v>
      </c>
      <c r="N35" s="3">
        <f>[1]!Olekuvorrand(N$4,N$5,N$6,5,N$9,Lähteandmed!$C30,N34)</f>
        <v>83.635389804840088</v>
      </c>
      <c r="O35" s="3">
        <f>[1]!Olekuvorrand(O$4,O$5,O$6,5,O$9,Lähteandmed!$C30,O34)</f>
        <v>84.951102733612061</v>
      </c>
      <c r="P35" s="3">
        <f>[1]!Olekuvorrand(P$4,P$5,P$6,5,P$9,Lähteandmed!$C30,P34)</f>
        <v>83.367526531219482</v>
      </c>
      <c r="Q35" s="3">
        <f>[1]!Olekuvorrand(Q$4,Q$5,Q$6,5,Q$9,Lähteandmed!$C30,Q34)</f>
        <v>82.612812519073486</v>
      </c>
      <c r="R35" s="3">
        <f>[1]!Olekuvorrand(R$4,R$5,R$6,5,R$9,Lähteandmed!$C30,R34)</f>
        <v>82.672774791717529</v>
      </c>
      <c r="S35" s="3">
        <f>[1]!Olekuvorrand(S$4,S$5,S$6,5,S$9,Lähteandmed!$C30,S34)</f>
        <v>83.534777164459229</v>
      </c>
      <c r="T35" s="3">
        <f>[1]!Olekuvorrand(T$4,T$5,T$6,5,T$9,Lähteandmed!$C30,T34)</f>
        <v>84.454357624053955</v>
      </c>
      <c r="U35" s="3">
        <f>[1]!Olekuvorrand(U$4,U$5,U$6,5,U$9,Lähteandmed!$C30,U34)</f>
        <v>84.207355976104736</v>
      </c>
      <c r="V35" s="3" t="e">
        <f>[1]!Olekuvorrand(V$4,V$5,V$6,5,V$9,Lähteandmed!$C30,V34)</f>
        <v>#VALUE!</v>
      </c>
      <c r="W35" s="3">
        <f>[1]!Olekuvorrand(W$4,W$5,W$6,5,W$9,Lähteandmed!$C30,W34)</f>
        <v>86.128532886505127</v>
      </c>
      <c r="X35" s="3">
        <f>[1]!Olekuvorrand(X$4,X$5,X$6,5,X$9,Lähteandmed!$C30,X34)</f>
        <v>89.645206928253174</v>
      </c>
      <c r="Y35" s="3">
        <f>[1]!Olekuvorrand(Y$4,Y$5,Y$6,5,Y$9,Lähteandmed!$C30,Y34)</f>
        <v>90.004384517669678</v>
      </c>
      <c r="Z35" s="3">
        <f>[1]!Olekuvorrand(Z$4,Z$5,Z$6,5,Z$9,Lähteandmed!$C30,Z34)</f>
        <v>17.67200231552124</v>
      </c>
    </row>
    <row r="36" spans="1:26" x14ac:dyDescent="0.2">
      <c r="A36" s="187"/>
      <c r="B36" s="188"/>
      <c r="C36" s="81" t="s">
        <v>105</v>
      </c>
      <c r="D36" s="3">
        <f>[1]!ripe(D35,D$9+Lähteandmed!$E30*$D$11,D$4,0)</f>
        <v>12.149327600632688</v>
      </c>
      <c r="E36" s="3">
        <f>[1]!ripe(E35,E$9+Lähteandmed!$E30*$D$11,E$4,0)</f>
        <v>10.723430022963511</v>
      </c>
      <c r="F36" s="3">
        <f>[1]!ripe(F35,F$9+Lähteandmed!$E30*$D$11,F$4,0)</f>
        <v>10.22499056582552</v>
      </c>
      <c r="G36" s="3">
        <f>[1]!ripe(G35,G$9+Lähteandmed!$E30*$D$11,G$4,0)</f>
        <v>10.044788072851452</v>
      </c>
      <c r="H36" s="3">
        <f>[1]!ripe(H35,H$9+Lähteandmed!$E30*$D$11,H$4,0)</f>
        <v>9.8948180866315809</v>
      </c>
      <c r="I36" s="3">
        <f>[1]!ripe(I35,I$9+Lähteandmed!$E30*$D$11,I$4,0)</f>
        <v>6.2325014753743755</v>
      </c>
      <c r="J36" s="3">
        <f>[1]!ripe(J35,J$9+Lähteandmed!$E30*$D$11,J$4,0)</f>
        <v>9.4147239048137283</v>
      </c>
      <c r="K36" s="3">
        <f>[1]!ripe(K35,K$9+Lähteandmed!$E30*$D$11,K$4,0)</f>
        <v>9.0574537568266358</v>
      </c>
      <c r="L36" s="3">
        <f>[1]!ripe(L35,L$9+Lähteandmed!$E30*$D$11,L$4,0)</f>
        <v>8.4605805331163566</v>
      </c>
      <c r="M36" s="3">
        <f>[1]!ripe(M35,M$9+Lähteandmed!$E30*$D$11,M$4,0)</f>
        <v>12.180643071760024</v>
      </c>
      <c r="N36" s="3">
        <f>[1]!ripe(N35,N$9+Lähteandmed!$E30*$D$11,N$4,0)</f>
        <v>8.1855399603974384</v>
      </c>
      <c r="O36" s="3">
        <f>[1]!ripe(O35,O$9+Lähteandmed!$E30*$D$11,O$4,0)</f>
        <v>5.6860157281998838</v>
      </c>
      <c r="P36" s="3">
        <f>[1]!ripe(P35,P$9+Lähteandmed!$E30*$D$11,P$4,0)</f>
        <v>8.848545767875736</v>
      </c>
      <c r="Q36" s="3">
        <f>[1]!ripe(Q35,Q$9+Lähteandmed!$E30*$D$11,Q$4,0)</f>
        <v>11.121617067732284</v>
      </c>
      <c r="R36" s="3">
        <f>[1]!ripe(R35,R$9+Lähteandmed!$E30*$D$11,R$4,0)</f>
        <v>10.91516359380884</v>
      </c>
      <c r="S36" s="3">
        <f>[1]!ripe(S35,S$9+Lähteandmed!$E30*$D$11,S$4,0)</f>
        <v>8.4272014173100285</v>
      </c>
      <c r="T36" s="3">
        <f>[1]!ripe(T35,T$9+Lähteandmed!$E30*$D$11,T$4,0)</f>
        <v>6.505258023299171</v>
      </c>
      <c r="U36" s="3">
        <f>[1]!ripe(U35,U$9+Lähteandmed!$E30*$D$11,U$4,0)</f>
        <v>6.9639147761535156</v>
      </c>
      <c r="V36" s="3">
        <f>[1]!ripe(V35,V$9+Lähteandmed!$E30*$D$11,V$4,0)</f>
        <v>0</v>
      </c>
      <c r="W36" s="3">
        <f>[1]!ripe(W35,W$9+Lähteandmed!$E30*$D$11,W$4,0)</f>
        <v>4.1677136172372071</v>
      </c>
      <c r="X36" s="3">
        <f>[1]!ripe(X35,X$9+Lähteandmed!$E30*$D$11,X$4,0)</f>
        <v>1.5806103377187946</v>
      </c>
      <c r="Y36" s="3">
        <f>[1]!ripe(Y35,Y$9+Lähteandmed!$E30*$D$11,Y$4,0)</f>
        <v>1.6213240713787307</v>
      </c>
      <c r="Z36" s="3">
        <f>[1]!ripe(Z35,Z$9+Lähteandmed!$E30*$D$11,Z$4,0)</f>
        <v>0.65585275471276694</v>
      </c>
    </row>
    <row r="37" spans="1:26" x14ac:dyDescent="0.2">
      <c r="A37" s="78"/>
      <c r="B37" s="188"/>
      <c r="C37" s="81" t="s">
        <v>49</v>
      </c>
      <c r="D37" s="55">
        <f>D36/D$4^2*1000000</f>
        <v>51.466982301980465</v>
      </c>
      <c r="E37" s="55">
        <f t="shared" ref="E37:N37" si="44">E36/E$4^2*1000000</f>
        <v>51.220915620359705</v>
      </c>
      <c r="F37" s="55">
        <f t="shared" si="44"/>
        <v>51.125293530077165</v>
      </c>
      <c r="G37" s="55">
        <f t="shared" si="44"/>
        <v>51.089362014040447</v>
      </c>
      <c r="H37" s="55">
        <f t="shared" si="44"/>
        <v>51.058834243164412</v>
      </c>
      <c r="I37" s="55">
        <f t="shared" si="44"/>
        <v>50.082000308550448</v>
      </c>
      <c r="J37" s="55">
        <f t="shared" si="44"/>
        <v>50.957240572579899</v>
      </c>
      <c r="K37" s="55">
        <f t="shared" si="44"/>
        <v>50.877523303121272</v>
      </c>
      <c r="L37" s="55">
        <f t="shared" si="44"/>
        <v>50.735701740801609</v>
      </c>
      <c r="M37" s="55">
        <f t="shared" si="44"/>
        <v>51.47197545335348</v>
      </c>
      <c r="N37" s="55">
        <f t="shared" si="44"/>
        <v>50.666350810201756</v>
      </c>
      <c r="O37" s="55">
        <f t="shared" ref="O37:U37" si="45">O36/O$4^2*1000000</f>
        <v>49.881636184145435</v>
      </c>
      <c r="P37" s="55">
        <f t="shared" si="45"/>
        <v>50.829143868303937</v>
      </c>
      <c r="Q37" s="55">
        <f t="shared" si="45"/>
        <v>51.293496381347076</v>
      </c>
      <c r="R37" s="55">
        <f t="shared" si="45"/>
        <v>51.25629338891536</v>
      </c>
      <c r="S37" s="55">
        <f t="shared" si="45"/>
        <v>50.72737539788266</v>
      </c>
      <c r="T37" s="55">
        <f t="shared" si="45"/>
        <v>50.17503085942711</v>
      </c>
      <c r="U37" s="55">
        <f t="shared" si="45"/>
        <v>50.322207019568012</v>
      </c>
      <c r="V37" s="55">
        <f t="shared" ref="V37:W37" si="46">V36/V$4^2*1000000</f>
        <v>0</v>
      </c>
      <c r="W37" s="55">
        <f t="shared" si="46"/>
        <v>49.199723459633482</v>
      </c>
      <c r="X37" s="55">
        <f t="shared" ref="X37" si="47">X36/X$4^2*1000000</f>
        <v>47.269677266643484</v>
      </c>
      <c r="Y37" s="55">
        <f t="shared" ref="Y37:Z37" si="48">Y36/Y$4^2*1000000</f>
        <v>48.053214553685606</v>
      </c>
      <c r="Z37" s="55">
        <f t="shared" si="48"/>
        <v>244.73740568726456</v>
      </c>
    </row>
    <row r="38" spans="1:26" ht="38.25" x14ac:dyDescent="0.2">
      <c r="A38" s="177">
        <v>4</v>
      </c>
      <c r="B38" s="189" t="str">
        <f>Lähteandmed!B33</f>
        <v>Piirjäitekoormus</v>
      </c>
      <c r="C38" s="82" t="s">
        <v>288</v>
      </c>
      <c r="D38" s="9">
        <f>SQRT((kaalutegur R_4*[1]!juhe(D5,6)+jaitetegur R_4*[1]!Jaitekoormus_EN(D$5,JaideJ_1,hJ_1))^2+(tuuletegur R_4*[1]!Tuulekoormus_en(D$5,QJ_1,hJ_1,zo,D$4,JaideJ_1,jaitetegur R_4))^2)</f>
        <v>7.1184258316987686E-2</v>
      </c>
      <c r="E38" s="9">
        <f>SQRT((kaalutegur R_4*[1]!juhe(E5,6)+jaitetegur R_4*[1]!Jaitekoormus_EN(E$5,JaideJ_1,hJ_1))^2+(tuuletegur R_4*[1]!Tuulekoormus_en(E$5,QJ_1,hJ_1,zo,E$4,JaideJ_1,jaitetegur R_4))^2)</f>
        <v>7.1184258316987686E-2</v>
      </c>
      <c r="F38" s="9">
        <f>SQRT((kaalutegur R_4*[1]!juhe(F5,6)+jaitetegur R_4*[1]!Jaitekoormus_EN(F$5,JaideJ_1,hJ_1))^2+(tuuletegur R_4*[1]!Tuulekoormus_en(F$5,QJ_1,hJ_1,zo,F$4,JaideJ_1,jaitetegur R_4))^2)</f>
        <v>7.1184258316987686E-2</v>
      </c>
      <c r="G38" s="9">
        <f>SQRT((kaalutegur R_4*[1]!juhe(G5,6)+jaitetegur R_4*[1]!Jaitekoormus_EN(G$5,JaideJ_1,hJ_1))^2+(tuuletegur R_4*[1]!Tuulekoormus_en(G$5,QJ_1,hJ_1,zo,G$4,JaideJ_1,jaitetegur R_4))^2)</f>
        <v>7.1184258316987686E-2</v>
      </c>
      <c r="H38" s="9">
        <f>SQRT((kaalutegur R_4*[1]!juhe(H5,6)+jaitetegur R_4*[1]!Jaitekoormus_EN(H$5,JaideJ_1,hJ_1))^2+(tuuletegur R_4*[1]!Tuulekoormus_en(H$5,QJ_1,hJ_1,zo,H$4,JaideJ_1,jaitetegur R_4))^2)</f>
        <v>7.1184258316987686E-2</v>
      </c>
      <c r="I38" s="9">
        <f>SQRT((kaalutegur R_4*[1]!juhe(I5,6)+jaitetegur R_4*[1]!Jaitekoormus_EN(I$5,JaideJ_1,hJ_1))^2+(tuuletegur R_4*[1]!Tuulekoormus_en(I$5,QJ_1,hJ_1,zo,I$4,JaideJ_1,jaitetegur R_4))^2)</f>
        <v>7.1184258316987686E-2</v>
      </c>
      <c r="J38" s="9">
        <f>SQRT((kaalutegur R_4*[1]!juhe(J5,6)+jaitetegur R_4*[1]!Jaitekoormus_EN(J$5,JaideJ_1,hJ_1))^2+(tuuletegur R_4*[1]!Tuulekoormus_en(J$5,QJ_1,hJ_1,zo,J$4,JaideJ_1,jaitetegur R_4))^2)</f>
        <v>7.1184258316987686E-2</v>
      </c>
      <c r="K38" s="9">
        <f>SQRT((kaalutegur R_4*[1]!juhe(K5,6)+jaitetegur R_4*[1]!Jaitekoormus_EN(K$5,JaideJ_1,hJ_1))^2+(tuuletegur R_4*[1]!Tuulekoormus_en(K$5,QJ_1,hJ_1,zo,K$4,JaideJ_1,jaitetegur R_4))^2)</f>
        <v>7.1184258316987686E-2</v>
      </c>
      <c r="L38" s="9">
        <f>SQRT((kaalutegur R_4*[1]!juhe(L5,6)+jaitetegur R_4*[1]!Jaitekoormus_EN(L$5,JaideJ_1,hJ_1))^2+(tuuletegur R_4*[1]!Tuulekoormus_en(L$5,QJ_1,hJ_1,zo,L$4,JaideJ_1,jaitetegur R_4))^2)</f>
        <v>7.1184258316987686E-2</v>
      </c>
      <c r="M38" s="9">
        <f>SQRT((kaalutegur R_4*[1]!juhe(M5,6)+jaitetegur R_4*[1]!Jaitekoormus_EN(M$5,JaideJ_1,hJ_1))^2+(tuuletegur R_4*[1]!Tuulekoormus_en(M$5,QJ_1,hJ_1,zo,M$4,JaideJ_1,jaitetegur R_4))^2)</f>
        <v>7.1184258316987686E-2</v>
      </c>
      <c r="N38" s="9">
        <f>SQRT((kaalutegur R_4*[1]!juhe(N5,6)+jaitetegur R_4*[1]!Jaitekoormus_EN(N$5,JaideJ_1,hJ_1))^2+(tuuletegur R_4*[1]!Tuulekoormus_en(N$5,QJ_1,hJ_1,zo,N$4,JaideJ_1,jaitetegur R_4))^2)</f>
        <v>7.1184258316987686E-2</v>
      </c>
      <c r="O38" s="9">
        <f>SQRT((kaalutegur R_4*[1]!juhe(O5,6)+jaitetegur R_4*[1]!Jaitekoormus_EN(O$5,JaideJ_1,hJ_1))^2+(tuuletegur R_4*[1]!Tuulekoormus_en(O$5,QJ_1,hJ_1,zo,O$4,JaideJ_1,jaitetegur R_4))^2)</f>
        <v>7.1184258316987686E-2</v>
      </c>
      <c r="P38" s="9">
        <f>SQRT((kaalutegur R_4*[1]!juhe(P5,6)+jaitetegur R_4*[1]!Jaitekoormus_EN(P$5,JaideJ_1,hJ_1))^2+(tuuletegur R_4*[1]!Tuulekoormus_en(P$5,QJ_1,hJ_1,zo,P$4,JaideJ_1,jaitetegur R_4))^2)</f>
        <v>7.1184258316987686E-2</v>
      </c>
      <c r="Q38" s="9">
        <f>SQRT((kaalutegur R_4*[1]!juhe(Q5,6)+jaitetegur R_4*[1]!Jaitekoormus_EN(Q$5,JaideJ_1,hJ_1))^2+(tuuletegur R_4*[1]!Tuulekoormus_en(Q$5,QJ_1,hJ_1,zo,Q$4,JaideJ_1,jaitetegur R_4))^2)</f>
        <v>7.1184258316987686E-2</v>
      </c>
      <c r="R38" s="9">
        <f>SQRT((kaalutegur R_4*[1]!juhe(R5,6)+jaitetegur R_4*[1]!Jaitekoormus_EN(R$5,JaideJ_1,hJ_1))^2+(tuuletegur R_4*[1]!Tuulekoormus_en(R$5,QJ_1,hJ_1,zo,R$4,JaideJ_1,jaitetegur R_4))^2)</f>
        <v>7.1184258316987686E-2</v>
      </c>
      <c r="S38" s="9">
        <f>SQRT((kaalutegur R_4*[1]!juhe(S5,6)+jaitetegur R_4*[1]!Jaitekoormus_EN(S$5,JaideJ_1,hJ_1))^2+(tuuletegur R_4*[1]!Tuulekoormus_en(S$5,QJ_1,hJ_1,zo,S$4,JaideJ_1,jaitetegur R_4))^2)</f>
        <v>7.1184258316987686E-2</v>
      </c>
      <c r="T38" s="9">
        <f>SQRT((kaalutegur R_4*[1]!juhe(T5,6)+jaitetegur R_4*[1]!Jaitekoormus_EN(T$5,JaideJ_1,hJ_1))^2+(tuuletegur R_4*[1]!Tuulekoormus_en(T$5,QJ_1,hJ_1,zo,T$4,JaideJ_1,jaitetegur R_4))^2)</f>
        <v>7.1184258316987686E-2</v>
      </c>
      <c r="U38" s="9">
        <f>SQRT((kaalutegur R_4*[1]!juhe(U5,6)+jaitetegur R_4*[1]!Jaitekoormus_EN(U$5,JaideJ_1,hJ_1))^2+(tuuletegur R_4*[1]!Tuulekoormus_en(U$5,QJ_1,hJ_1,zo,U$4,JaideJ_1,jaitetegur R_4))^2)</f>
        <v>7.1184258316987686E-2</v>
      </c>
      <c r="V38" s="9" t="e">
        <f>SQRT((kaalutegur R_4*[1]!juhe(V5,6)+jaitetegur R_4*[1]!Jaitekoormus_EN(V$5,JaideJ_1,hJ_1))^2+(tuuletegur R_4*[1]!Tuulekoormus_en(V$5,QJ_1,hJ_1,zo,V$4,JaideJ_1,jaitetegur R_4))^2)</f>
        <v>#VALUE!</v>
      </c>
      <c r="W38" s="9">
        <f>SQRT((kaalutegur R_4*[1]!juhe(W5,6)+jaitetegur R_4*[1]!Jaitekoormus_EN(W$5,JaideJ_1,hJ_1))^2+(tuuletegur R_4*[1]!Tuulekoormus_en(W$5,QJ_1,hJ_1,zo,W$4,JaideJ_1,jaitetegur R_4))^2)</f>
        <v>7.1184258316987686E-2</v>
      </c>
      <c r="X38" s="9">
        <f>SQRT((kaalutegur R_4*[1]!juhe(X5,6)+jaitetegur R_4*[1]!Jaitekoormus_EN(X$5,JaideJ_1,hJ_1))^2+(tuuletegur R_4*[1]!Tuulekoormus_en(X$5,QJ_1,hJ_1,zo,X$4,JaideJ_1,jaitetegur R_4))^2)</f>
        <v>7.1184258316987686E-2</v>
      </c>
      <c r="Y38" s="9">
        <f>SQRT((kaalutegur R_4*[1]!juhe(Y5,6)+jaitetegur R_4*[1]!Jaitekoormus_EN(Y$5,JaideJ_1,hJ_1))^2+(tuuletegur R_4*[1]!Tuulekoormus_en(Y$5,QJ_1,hJ_1,zo,Y$4,JaideJ_1,jaitetegur R_4))^2)</f>
        <v>8.9510240162970517E-2</v>
      </c>
      <c r="Z38" s="9">
        <f>SQRT((kaalutegur R_4*[1]!juhe(Z5,6)+jaitetegur R_4*[1]!Jaitekoormus_EN(Z$5,JaideJ_1,hJ_1))^2+(tuuletegur R_4*[1]!Tuulekoormus_en(Z$5,QJ_1,hJ_1,zo,Z$4,JaideJ_1,jaitetegur R_4))^2)</f>
        <v>8.9510240162970517E-2</v>
      </c>
    </row>
    <row r="39" spans="1:26" x14ac:dyDescent="0.2">
      <c r="A39" s="177"/>
      <c r="B39" s="189"/>
      <c r="C39" s="82" t="s">
        <v>104</v>
      </c>
      <c r="D39" s="22">
        <f>[1]!Olekuvorrand(D$4,D$5,D$6,5,D$9,Lähteandmed!$C33,D38)</f>
        <v>123.69126081466675</v>
      </c>
      <c r="E39" s="22">
        <f>[1]!Olekuvorrand(E$4,E$5,E$6,5,E$9,Lähteandmed!$C33,E38)</f>
        <v>122.60252237319946</v>
      </c>
      <c r="F39" s="22">
        <f>[1]!Olekuvorrand(F$4,F$5,F$6,5,F$9,Lähteandmed!$C33,F38)</f>
        <v>122.1739649772644</v>
      </c>
      <c r="G39" s="22">
        <f>[1]!Olekuvorrand(G$4,G$5,G$6,5,G$9,Lähteandmed!$C33,G38)</f>
        <v>122.01195955276489</v>
      </c>
      <c r="H39" s="22">
        <f>[1]!Olekuvorrand(H$4,H$5,H$6,5,H$9,Lähteandmed!$C33,H38)</f>
        <v>121.87415361404419</v>
      </c>
      <c r="I39" s="22">
        <f>[1]!Olekuvorrand(I$4,I$5,I$6,5,I$9,Lähteandmed!$C33,I38)</f>
        <v>117.32274293899536</v>
      </c>
      <c r="J39" s="22">
        <f>[1]!Olekuvorrand(J$4,J$5,J$6,5,J$9,Lähteandmed!$C33,J38)</f>
        <v>121.41340970993042</v>
      </c>
      <c r="K39" s="22">
        <f>[1]!Olekuvorrand(K$4,K$5,K$6,5,K$9,Lähteandmed!$C33,K38)</f>
        <v>121.04982137680054</v>
      </c>
      <c r="L39" s="22">
        <f>[1]!Olekuvorrand(L$4,L$5,L$6,5,L$9,Lähteandmed!$C33,L38)</f>
        <v>120.39822340011597</v>
      </c>
      <c r="M39" s="22">
        <f>[1]!Olekuvorrand(M$4,M$5,M$6,5,M$9,Lähteandmed!$C33,M38)</f>
        <v>123.71319532394409</v>
      </c>
      <c r="N39" s="22">
        <f>[1]!Olekuvorrand(N$4,N$5,N$6,5,N$9,Lähteandmed!$C33,N38)</f>
        <v>120.07755041122437</v>
      </c>
      <c r="O39" s="22">
        <f>[1]!Olekuvorrand(O$4,O$5,O$6,5,O$9,Lähteandmed!$C33,O38)</f>
        <v>116.35631322860718</v>
      </c>
      <c r="P39" s="22">
        <f>[1]!Olekuvorrand(P$4,P$5,P$6,5,P$9,Lähteandmed!$C33,P38)</f>
        <v>120.82833051681519</v>
      </c>
      <c r="Q39" s="22">
        <f>[1]!Olekuvorrand(Q$4,Q$5,Q$6,5,Q$9,Lähteandmed!$C33,Q38)</f>
        <v>122.92593717575073</v>
      </c>
      <c r="R39" s="22">
        <f>[1]!Olekuvorrand(R$4,R$5,R$6,5,R$9,Lähteandmed!$C33,R38)</f>
        <v>122.76023626327515</v>
      </c>
      <c r="S39" s="22">
        <f>[1]!Olekuvorrand(S$4,S$5,S$6,5,S$9,Lähteandmed!$C33,S38)</f>
        <v>120.36007642745972</v>
      </c>
      <c r="T39" s="22">
        <f>[1]!Olekuvorrand(T$4,T$5,T$6,5,T$9,Lähteandmed!$C33,T38)</f>
        <v>117.76763200759888</v>
      </c>
      <c r="U39" s="22">
        <f>[1]!Olekuvorrand(U$4,U$5,U$6,5,U$9,Lähteandmed!$C33,U38)</f>
        <v>118.46643686294556</v>
      </c>
      <c r="V39" s="22" t="e">
        <f>[1]!Olekuvorrand(V$4,V$5,V$6,5,V$9,Lähteandmed!$C33,V38)</f>
        <v>#VALUE!</v>
      </c>
      <c r="W39" s="22">
        <f>[1]!Olekuvorrand(W$4,W$5,W$6,5,W$9,Lähteandmed!$C33,W38)</f>
        <v>112.97446489334106</v>
      </c>
      <c r="X39" s="22">
        <f>[1]!Olekuvorrand(X$4,X$5,X$6,5,X$9,Lähteandmed!$C33,X38)</f>
        <v>102.10460424423218</v>
      </c>
      <c r="Y39" s="22">
        <f>[1]!Olekuvorrand(Y$4,Y$5,Y$6,5,Y$9,Lähteandmed!$C33,Y38)</f>
        <v>111.7209792137146</v>
      </c>
      <c r="Z39" s="22">
        <f>[1]!Olekuvorrand(Z$4,Z$5,Z$6,5,Z$9,Lähteandmed!$C33,Z38)</f>
        <v>25.866806507110596</v>
      </c>
    </row>
    <row r="40" spans="1:26" x14ac:dyDescent="0.2">
      <c r="A40" s="177"/>
      <c r="B40" s="189"/>
      <c r="C40" s="82" t="s">
        <v>105</v>
      </c>
      <c r="D40" s="9">
        <f>[1]!ripe(D39,D$9+Lähteandmed!$E33*$D$11,D$4,0)</f>
        <v>16.981595782195694</v>
      </c>
      <c r="E40" s="9">
        <f>[1]!ripe(E39,E$9+Lähteandmed!$E33*$D$11,E$4,0)</f>
        <v>15.194309084036245</v>
      </c>
      <c r="F40" s="9">
        <f>[1]!ripe(F39,F$9+Lähteandmed!$E33*$D$11,F$4,0)</f>
        <v>14.566070593591967</v>
      </c>
      <c r="G40" s="9">
        <f>[1]!ripe(G39,G$9+Lähteandmed!$E33*$D$11,G$4,0)</f>
        <v>14.338439039703291</v>
      </c>
      <c r="H40" s="9">
        <f>[1]!ripe(H39,H$9+Lähteandmed!$E33*$D$11,H$4,0)</f>
        <v>14.148789457331379</v>
      </c>
      <c r="I40" s="9">
        <f>[1]!ripe(I39,I$9+Lähteandmed!$E33*$D$11,I$4,0)</f>
        <v>9.4382720824463959</v>
      </c>
      <c r="J40" s="9">
        <f>[1]!ripe(J39,J$9+Lähteandmed!$E33*$D$11,J$4,0)</f>
        <v>13.540322486770586</v>
      </c>
      <c r="K40" s="9">
        <f>[1]!ripe(K39,K$9+Lähteandmed!$E33*$D$11,K$4,0)</f>
        <v>13.08609256598873</v>
      </c>
      <c r="L40" s="9">
        <f>[1]!ripe(L39,L$9+Lähteandmed!$E33*$D$11,L$4,0)</f>
        <v>12.324246921285155</v>
      </c>
      <c r="M40" s="9">
        <f>[1]!ripe(M39,M$9+Lähteandmed!$E33*$D$11,M$4,0)</f>
        <v>17.020696745413026</v>
      </c>
      <c r="N40" s="9">
        <f>[1]!ripe(N39,N$9+Lähteandmed!$E33*$D$11,N$4,0)</f>
        <v>11.971811355778298</v>
      </c>
      <c r="O40" s="9">
        <f>[1]!ripe(O39,O$9+Lähteandmed!$E33*$D$11,O$4,0)</f>
        <v>8.7170872220367688</v>
      </c>
      <c r="P40" s="9">
        <f>[1]!ripe(P39,P$9+Lähteandmed!$E33*$D$11,P$4,0)</f>
        <v>12.81989031006438</v>
      </c>
      <c r="Q40" s="9">
        <f>[1]!ripe(Q39,Q$9+Lähteandmed!$E33*$D$11,Q$4,0)</f>
        <v>15.694810762727995</v>
      </c>
      <c r="R40" s="9">
        <f>[1]!ripe(R39,R$9+Lähteandmed!$E33*$D$11,R$4,0)</f>
        <v>15.435450669713475</v>
      </c>
      <c r="S40" s="9">
        <f>[1]!ripe(S39,S$9+Lähteandmed!$E33*$D$11,S$4,0)</f>
        <v>12.281530860379361</v>
      </c>
      <c r="T40" s="9">
        <f>[1]!ripe(T39,T$9+Lähteandmed!$E33*$D$11,T$4,0)</f>
        <v>9.795912867366928</v>
      </c>
      <c r="U40" s="9">
        <f>[1]!ripe(U39,U$9+Lähteandmed!$E33*$D$11,U$4,0)</f>
        <v>10.394232301658949</v>
      </c>
      <c r="V40" s="9" t="e">
        <f>[1]!ripe(V39,V$9+Lähteandmed!$E33*$D$11,V$4,0)</f>
        <v>#VALUE!</v>
      </c>
      <c r="W40" s="9">
        <f>[1]!ripe(W39,W$9+Lähteandmed!$E33*$D$11,W$4,0)</f>
        <v>6.6718902188554718</v>
      </c>
      <c r="X40" s="9">
        <f>[1]!ripe(X39,X$9+Lähteandmed!$E33*$D$11,X$4,0)</f>
        <v>2.9140086186484297</v>
      </c>
      <c r="Y40" s="9">
        <f>[1]!ripe(Y39,Y$9+Lähteandmed!$E33*$D$11,Y$4,0)</f>
        <v>2.7136664216303545</v>
      </c>
      <c r="Z40" s="9">
        <f>[1]!ripe(Z39,Z$9+Lähteandmed!$E33*$D$11,Z$4,0)</f>
        <v>0.93090848696930717</v>
      </c>
    </row>
    <row r="41" spans="1:26" x14ac:dyDescent="0.2">
      <c r="A41" s="77"/>
      <c r="B41" s="189"/>
      <c r="C41" s="82" t="s">
        <v>49</v>
      </c>
      <c r="D41" s="56">
        <f>D40/D$4^2*1000000</f>
        <v>71.937437059161851</v>
      </c>
      <c r="E41" s="56">
        <f t="shared" ref="E41:N41" si="49">E40/E$4^2*1000000</f>
        <v>72.576257954449261</v>
      </c>
      <c r="F41" s="56">
        <f t="shared" si="49"/>
        <v>72.830838315506199</v>
      </c>
      <c r="G41" s="56">
        <f t="shared" si="49"/>
        <v>72.927541875724472</v>
      </c>
      <c r="H41" s="56">
        <f t="shared" si="49"/>
        <v>73.010002742682389</v>
      </c>
      <c r="I41" s="56">
        <f t="shared" si="49"/>
        <v>75.842347926098157</v>
      </c>
      <c r="J41" s="56">
        <f t="shared" si="49"/>
        <v>73.287063684990073</v>
      </c>
      <c r="K41" s="56">
        <f t="shared" si="49"/>
        <v>73.507190580033253</v>
      </c>
      <c r="L41" s="56">
        <f t="shared" si="49"/>
        <v>73.905013199845015</v>
      </c>
      <c r="M41" s="56">
        <f t="shared" si="49"/>
        <v>71.924682458681033</v>
      </c>
      <c r="N41" s="56">
        <f t="shared" si="49"/>
        <v>74.102380163075921</v>
      </c>
      <c r="O41" s="56">
        <f t="shared" ref="O41:U41" si="50">O40/O$4^2*1000000</f>
        <v>76.472277633456372</v>
      </c>
      <c r="P41" s="56">
        <f t="shared" si="50"/>
        <v>73.641936883214299</v>
      </c>
      <c r="Q41" s="56">
        <f t="shared" si="50"/>
        <v>72.385311790640969</v>
      </c>
      <c r="R41" s="56">
        <f t="shared" si="50"/>
        <v>72.483016980681626</v>
      </c>
      <c r="S41" s="56">
        <f t="shared" si="50"/>
        <v>73.928436685450677</v>
      </c>
      <c r="T41" s="56">
        <f t="shared" si="50"/>
        <v>75.555839392689151</v>
      </c>
      <c r="U41" s="56">
        <f t="shared" si="50"/>
        <v>75.110153772225303</v>
      </c>
      <c r="V41" s="56" t="e">
        <f t="shared" ref="V41:W41" si="51">V40/V$4^2*1000000</f>
        <v>#VALUE!</v>
      </c>
      <c r="W41" s="56">
        <f t="shared" si="51"/>
        <v>78.761446651011553</v>
      </c>
      <c r="X41" s="56">
        <f t="shared" ref="X41" si="52">X40/X$4^2*1000000</f>
        <v>87.146239442244408</v>
      </c>
      <c r="Y41" s="56">
        <f t="shared" ref="Y41:Z41" si="53">Y40/Y$4^2*1000000</f>
        <v>80.428334524662105</v>
      </c>
      <c r="Z41" s="56">
        <f t="shared" si="53"/>
        <v>347.37694763957052</v>
      </c>
    </row>
    <row r="42" spans="1:26" ht="38.25" x14ac:dyDescent="0.2">
      <c r="A42" s="187">
        <v>5</v>
      </c>
      <c r="B42" s="188" t="str">
        <f>Lähteandmed!B36</f>
        <v>Piirjäitekoormus + vähend tuul</v>
      </c>
      <c r="C42" s="81" t="s">
        <v>288</v>
      </c>
      <c r="D42" s="6">
        <f>SQRT((kaalutegur R_5*[1]!juhe(D5,6)+jaitetegur R_5*[1]!Jaitekoormus_EN(D$5,JaideJ_1,hJ_1))^2+(tuuletegur R_5*[1]!Tuulekoormus_en(D$5,QJ_1,hJ_1,zo,D$4,JaideJ_1,jaitetegur R_5))^2)</f>
        <v>8.1042875587888155E-2</v>
      </c>
      <c r="E42" s="6">
        <f>SQRT((kaalutegur R_5*[1]!juhe(E5,6)+jaitetegur R_5*[1]!Jaitekoormus_EN(E$5,JaideJ_1,hJ_1))^2+(tuuletegur R_5*[1]!Tuulekoormus_en(E$5,QJ_1,hJ_1,zo,E$4,JaideJ_1,jaitetegur R_5))^2)</f>
        <v>8.1158125043454224E-2</v>
      </c>
      <c r="F42" s="6">
        <f>SQRT((kaalutegur R_5*[1]!juhe(F5,6)+jaitetegur R_5*[1]!Jaitekoormus_EN(F$5,JaideJ_1,hJ_1))^2+(tuuletegur R_5*[1]!Tuulekoormus_en(F$5,QJ_1,hJ_1,zo,F$4,JaideJ_1,jaitetegur R_5))^2)</f>
        <v>8.1202168448289314E-2</v>
      </c>
      <c r="G42" s="6">
        <f>SQRT((kaalutegur R_5*[1]!juhe(G5,6)+jaitetegur R_5*[1]!Jaitekoormus_EN(G$5,JaideJ_1,hJ_1))^2+(tuuletegur R_5*[1]!Tuulekoormus_en(G$5,QJ_1,hJ_1,zo,G$4,JaideJ_1,jaitetegur R_5))^2)</f>
        <v>8.1218637621765954E-2</v>
      </c>
      <c r="H42" s="6">
        <f>SQRT((kaalutegur R_5*[1]!juhe(H5,6)+jaitetegur R_5*[1]!Jaitekoormus_EN(H$5,JaideJ_1,hJ_1))^2+(tuuletegur R_5*[1]!Tuulekoormus_en(H$5,QJ_1,hJ_1,zo,H$4,JaideJ_1,jaitetegur R_5))^2)</f>
        <v>8.1232576443646135E-2</v>
      </c>
      <c r="I42" s="6">
        <f>SQRT((kaalutegur R_5*[1]!juhe(I5,6)+jaitetegur R_5*[1]!Jaitekoormus_EN(I$5,JaideJ_1,hJ_1))^2+(tuuletegur R_5*[1]!Tuulekoormus_en(I$5,QJ_1,hJ_1,zo,I$4,JaideJ_1,jaitetegur R_5))^2)</f>
        <v>8.1663796618564363E-2</v>
      </c>
      <c r="J42" s="6">
        <f>SQRT((kaalutegur R_5*[1]!juhe(J5,6)+jaitetegur R_5*[1]!Jaitekoormus_EN(J$5,JaideJ_1,hJ_1))^2+(tuuletegur R_5*[1]!Tuulekoormus_en(J$5,QJ_1,hJ_1,zo,J$4,JaideJ_1,jaitetegur R_5))^2)</f>
        <v>8.1278704370733118E-2</v>
      </c>
      <c r="K42" s="6">
        <f>SQRT((kaalutegur R_5*[1]!juhe(K5,6)+jaitetegur R_5*[1]!Jaitekoormus_EN(K$5,JaideJ_1,hJ_1))^2+(tuuletegur R_5*[1]!Tuulekoormus_en(K$5,QJ_1,hJ_1,zo,K$4,JaideJ_1,jaitetegur R_5))^2)</f>
        <v>8.1314628243435272E-2</v>
      </c>
      <c r="L42" s="6">
        <f>SQRT((kaalutegur R_5*[1]!juhe(L5,6)+jaitetegur R_5*[1]!Jaitekoormus_EN(L$5,JaideJ_1,hJ_1))^2+(tuuletegur R_5*[1]!Tuulekoormus_en(L$5,QJ_1,hJ_1,zo,L$4,JaideJ_1,jaitetegur R_5))^2)</f>
        <v>8.1378025080713776E-2</v>
      </c>
      <c r="M42" s="6">
        <f>SQRT((kaalutegur R_5*[1]!juhe(M5,6)+jaitetegur R_5*[1]!Jaitekoormus_EN(M$5,JaideJ_1,hJ_1))^2+(tuuletegur R_5*[1]!Tuulekoormus_en(M$5,QJ_1,hJ_1,zo,M$4,JaideJ_1,jaitetegur R_5))^2)</f>
        <v>8.1040503223069438E-2</v>
      </c>
      <c r="N42" s="6">
        <f>SQRT((kaalutegur R_5*[1]!juhe(N5,6)+jaitetegur R_5*[1]!Jaitekoormus_EN(N$5,JaideJ_1,hJ_1))^2+(tuuletegur R_5*[1]!Tuulekoormus_en(N$5,QJ_1,hJ_1,zo,N$4,JaideJ_1,jaitetegur R_5))^2)</f>
        <v>8.140880348097583E-2</v>
      </c>
      <c r="O42" s="6">
        <f>SQRT((kaalutegur R_5*[1]!juhe(O5,6)+jaitetegur R_5*[1]!Jaitekoormus_EN(O$5,JaideJ_1,hJ_1))^2+(tuuletegur R_5*[1]!Tuulekoormus_en(O$5,QJ_1,hJ_1,zo,O$4,JaideJ_1,jaitetegur R_5))^2)</f>
        <v>8.1750111779995374E-2</v>
      </c>
      <c r="P42" s="6">
        <f>SQRT((kaalutegur R_5*[1]!juhe(P5,6)+jaitetegur R_5*[1]!Jaitekoormus_EN(P$5,JaideJ_1,hJ_1))^2+(tuuletegur R_5*[1]!Tuulekoormus_en(P$5,QJ_1,hJ_1,zo,P$4,JaideJ_1,jaitetegur R_5))^2)</f>
        <v>8.1336315044366753E-2</v>
      </c>
      <c r="Q42" s="6">
        <f>SQRT((kaalutegur R_5*[1]!juhe(Q5,6)+jaitetegur R_5*[1]!Jaitekoormus_EN(Q$5,JaideJ_1,hJ_1))^2+(tuuletegur R_5*[1]!Tuulekoormus_en(Q$5,QJ_1,hJ_1,zo,Q$4,JaideJ_1,jaitetegur R_5))^2)</f>
        <v>8.1124426030211028E-2</v>
      </c>
      <c r="R42" s="6">
        <f>SQRT((kaalutegur R_5*[1]!juhe(R5,6)+jaitetegur R_5*[1]!Jaitekoormus_EN(R$5,JaideJ_1,hJ_1))^2+(tuuletegur R_5*[1]!Tuulekoormus_en(R$5,QJ_1,hJ_1,zo,R$4,JaideJ_1,jaitetegur R_5))^2)</f>
        <v>8.1141741233829168E-2</v>
      </c>
      <c r="S42" s="6">
        <f>SQRT((kaalutegur R_5*[1]!juhe(S5,6)+jaitetegur R_5*[1]!Jaitekoormus_EN(S$5,JaideJ_1,hJ_1))^2+(tuuletegur R_5*[1]!Tuulekoormus_en(S$5,QJ_1,hJ_1,zo,S$4,JaideJ_1,jaitetegur R_5))^2)</f>
        <v>8.1381704094695292E-2</v>
      </c>
      <c r="T42" s="6">
        <f>SQRT((kaalutegur R_5*[1]!juhe(T5,6)+jaitetegur R_5*[1]!Jaitekoormus_EN(T$5,JaideJ_1,hJ_1))^2+(tuuletegur R_5*[1]!Tuulekoormus_en(T$5,QJ_1,hJ_1,zo,T$4,JaideJ_1,jaitetegur R_5))^2)</f>
        <v>8.1623592196725048E-2</v>
      </c>
      <c r="U42" s="6">
        <f>SQRT((kaalutegur R_5*[1]!juhe(U5,6)+jaitetegur R_5*[1]!Jaitekoormus_EN(U$5,JaideJ_1,hJ_1))^2+(tuuletegur R_5*[1]!Tuulekoormus_en(U$5,QJ_1,hJ_1,zo,U$4,JaideJ_1,jaitetegur R_5))^2)</f>
        <v>8.155974923325536E-2</v>
      </c>
      <c r="V42" s="6" t="e">
        <f>SQRT((kaalutegur R_5*[1]!juhe(V5,6)+jaitetegur R_5*[1]!Jaitekoormus_EN(V$5,JaideJ_1,hJ_1))^2+(tuuletegur R_5*[1]!Tuulekoormus_en(V$5,QJ_1,hJ_1,zo,V$4,JaideJ_1,jaitetegur R_5))^2)</f>
        <v>#VALUE!</v>
      </c>
      <c r="W42" s="6">
        <f>SQRT((kaalutegur R_5*[1]!juhe(W5,6)+jaitetegur R_5*[1]!Jaitekoormus_EN(W$5,JaideJ_1,hJ_1))^2+(tuuletegur R_5*[1]!Tuulekoormus_en(W$5,QJ_1,hJ_1,zo,W$4,JaideJ_1,jaitetegur R_5))^2)</f>
        <v>8.2044224235746963E-2</v>
      </c>
      <c r="X42" s="6">
        <f>SQRT((kaalutegur R_5*[1]!juhe(X5,6)+jaitetegur R_5*[1]!Jaitekoormus_EN(X$5,JaideJ_1,hJ_1))^2+(tuuletegur R_5*[1]!Tuulekoormus_en(X$5,QJ_1,hJ_1,zo,X$4,JaideJ_1,jaitetegur R_5))^2)</f>
        <v>8.2985938347686597E-2</v>
      </c>
      <c r="Y42" s="6">
        <f>SQRT((kaalutegur R_5*[1]!juhe(Y5,6)+jaitetegur R_5*[1]!Jaitekoormus_EN(Y$5,JaideJ_1,hJ_1))^2+(tuuletegur R_5*[1]!Tuulekoormus_en(Y$5,QJ_1,hJ_1,zo,Y$4,JaideJ_1,jaitetegur R_5))^2)</f>
        <v>0.10964040149681989</v>
      </c>
      <c r="Z42" s="6">
        <f>SQRT((kaalutegur R_5*[1]!juhe(Z5,6)+jaitetegur R_5*[1]!Jaitekoormus_EN(Z$5,JaideJ_1,hJ_1))^2+(tuuletegur R_5*[1]!Tuulekoormus_en(Z$5,QJ_1,hJ_1,zo,Z$4,JaideJ_1,jaitetegur R_5))^2)</f>
        <v>0.11415836258713248</v>
      </c>
    </row>
    <row r="43" spans="1:26" x14ac:dyDescent="0.2">
      <c r="A43" s="187"/>
      <c r="B43" s="188"/>
      <c r="C43" s="81" t="s">
        <v>104</v>
      </c>
      <c r="D43" s="3">
        <f>[1]!Olekuvorrand(D$4,D$5,D$6,5,D$9,Lähteandmed!$C36,D42)</f>
        <v>137.14486360549927</v>
      </c>
      <c r="E43" s="3">
        <f>[1]!Olekuvorrand(E$4,E$5,E$6,5,E$9,Lähteandmed!$C36,E42)</f>
        <v>135.8216404914856</v>
      </c>
      <c r="F43" s="3">
        <f>[1]!Olekuvorrand(F$4,F$5,F$6,5,F$9,Lähteandmed!$C36,F42)</f>
        <v>135.29902696609497</v>
      </c>
      <c r="G43" s="3">
        <f>[1]!Olekuvorrand(G$4,G$5,G$6,5,G$9,Lähteandmed!$C36,G42)</f>
        <v>135.10137796401978</v>
      </c>
      <c r="H43" s="3">
        <f>[1]!Olekuvorrand(H$4,H$5,H$6,5,H$9,Lähteandmed!$C36,H42)</f>
        <v>134.93305444717407</v>
      </c>
      <c r="I43" s="3">
        <f>[1]!Olekuvorrand(I$4,I$5,I$6,5,I$9,Lähteandmed!$C36,I42)</f>
        <v>129.34285402297974</v>
      </c>
      <c r="J43" s="3">
        <f>[1]!Olekuvorrand(J$4,J$5,J$6,5,J$9,Lähteandmed!$C36,J42)</f>
        <v>134.36990976333618</v>
      </c>
      <c r="K43" s="3">
        <f>[1]!Olekuvorrand(K$4,K$5,K$6,5,K$9,Lähteandmed!$C36,K42)</f>
        <v>133.92490148544312</v>
      </c>
      <c r="L43" s="3">
        <f>[1]!Olekuvorrand(L$4,L$5,L$6,5,L$9,Lähteandmed!$C36,L42)</f>
        <v>133.12631845474243</v>
      </c>
      <c r="M43" s="3">
        <f>[1]!Olekuvorrand(M$4,M$5,M$6,5,M$9,Lähteandmed!$C36,M42)</f>
        <v>137.17144727706909</v>
      </c>
      <c r="N43" s="3">
        <f>[1]!Olekuvorrand(N$4,N$5,N$6,5,N$9,Lähteandmed!$C36,N42)</f>
        <v>132.7328085899353</v>
      </c>
      <c r="O43" s="3">
        <f>[1]!Olekuvorrand(O$4,O$5,O$6,5,O$9,Lähteandmed!$C36,O42)</f>
        <v>128.15040349960327</v>
      </c>
      <c r="P43" s="3">
        <f>[1]!Olekuvorrand(P$4,P$5,P$6,5,P$9,Lähteandmed!$C36,P42)</f>
        <v>133.65358114242554</v>
      </c>
      <c r="Q43" s="3">
        <f>[1]!Olekuvorrand(Q$4,Q$5,Q$6,5,Q$9,Lähteandmed!$C36,Q42)</f>
        <v>136.21526956558228</v>
      </c>
      <c r="R43" s="3">
        <f>[1]!Olekuvorrand(R$4,R$5,R$6,5,R$9,Lähteandmed!$C36,R42)</f>
        <v>136.0136866569519</v>
      </c>
      <c r="S43" s="3">
        <f>[1]!Olekuvorrand(S$4,S$5,S$6,5,S$9,Lähteandmed!$C36,S42)</f>
        <v>133.07946920394897</v>
      </c>
      <c r="T43" s="3">
        <f>[1]!Olekuvorrand(T$4,T$5,T$6,5,T$9,Lähteandmed!$C36,T42)</f>
        <v>129.89133596420288</v>
      </c>
      <c r="U43" s="3">
        <f>[1]!Olekuvorrand(U$4,U$5,U$6,5,U$9,Lähteandmed!$C36,U42)</f>
        <v>130.75214624404907</v>
      </c>
      <c r="V43" s="3" t="e">
        <f>[1]!Olekuvorrand(V$4,V$5,V$6,5,V$9,Lähteandmed!$C36,V42)</f>
        <v>#VALUE!</v>
      </c>
      <c r="W43" s="3">
        <f>[1]!Olekuvorrand(W$4,W$5,W$6,5,W$9,Lähteandmed!$C36,W42)</f>
        <v>123.96842241287231</v>
      </c>
      <c r="X43" s="3">
        <f>[1]!Olekuvorrand(X$4,X$5,X$6,5,X$9,Lähteandmed!$C36,X42)</f>
        <v>110.43256521224976</v>
      </c>
      <c r="Y43" s="3">
        <f>[1]!Olekuvorrand(Y$4,Y$5,Y$6,5,Y$9,Lähteandmed!$C36,Y42)</f>
        <v>125.62102079391479</v>
      </c>
      <c r="Z43" s="3">
        <f>[1]!Olekuvorrand(Z$4,Z$5,Z$6,5,Z$9,Lähteandmed!$C36,Z42)</f>
        <v>32.095968723297119</v>
      </c>
    </row>
    <row r="44" spans="1:26" x14ac:dyDescent="0.2">
      <c r="A44" s="187"/>
      <c r="B44" s="188"/>
      <c r="C44" s="81" t="s">
        <v>105</v>
      </c>
      <c r="D44" s="3">
        <f>[1]!ripe(D43,D$9+Lähteandmed!$E36*$D$11,D$4,0)</f>
        <v>15.31573941395926</v>
      </c>
      <c r="E44" s="3">
        <f>[1]!ripe(E43,E$9+Lähteandmed!$E36*$D$11,E$4,0)</f>
        <v>13.715491969320167</v>
      </c>
      <c r="F44" s="3">
        <f>[1]!ripe(F43,F$9+Lähteandmed!$E36*$D$11,F$4,0)</f>
        <v>13.153048018621895</v>
      </c>
      <c r="G44" s="3">
        <f>[1]!ripe(G43,G$9+Lähteandmed!$E36*$D$11,G$4,0)</f>
        <v>12.949246488277712</v>
      </c>
      <c r="H44" s="3">
        <f>[1]!ripe(H43,H$9+Lähteandmed!$E36*$D$11,H$4,0)</f>
        <v>12.779461243506203</v>
      </c>
      <c r="I44" s="3">
        <f>[1]!ripe(I43,I$9+Lähteandmed!$E36*$D$11,I$4,0)</f>
        <v>8.561153050793374</v>
      </c>
      <c r="J44" s="3">
        <f>[1]!ripe(J43,J$9+Lähteandmed!$E36*$D$11,J$4,0)</f>
        <v>12.234708831660109</v>
      </c>
      <c r="K44" s="3">
        <f>[1]!ripe(K43,K$9+Lähteandmed!$E36*$D$11,K$4,0)</f>
        <v>11.828040566491607</v>
      </c>
      <c r="L44" s="3">
        <f>[1]!ripe(L43,L$9+Lähteandmed!$E36*$D$11,L$4,0)</f>
        <v>11.145936065012716</v>
      </c>
      <c r="M44" s="3">
        <f>[1]!ripe(M43,M$9+Lähteandmed!$E36*$D$11,M$4,0)</f>
        <v>15.350751361263123</v>
      </c>
      <c r="N44" s="3">
        <f>[1]!ripe(N43,N$9+Lähteandmed!$E36*$D$11,N$4,0)</f>
        <v>10.830372662634529</v>
      </c>
      <c r="O44" s="3">
        <f>[1]!ripe(O43,O$9+Lähteandmed!$E36*$D$11,O$4,0)</f>
        <v>7.9148258885625715</v>
      </c>
      <c r="P44" s="3">
        <f>[1]!ripe(P43,P$9+Lähteandmed!$E36*$D$11,P$4,0)</f>
        <v>11.589707737970036</v>
      </c>
      <c r="Q44" s="3">
        <f>[1]!ripe(Q43,Q$9+Lähteandmed!$E36*$D$11,Q$4,0)</f>
        <v>14.163605357588171</v>
      </c>
      <c r="R44" s="3">
        <f>[1]!ripe(R43,R$9+Lähteandmed!$E36*$D$11,R$4,0)</f>
        <v>13.93138894781443</v>
      </c>
      <c r="S44" s="3">
        <f>[1]!ripe(S43,S$9+Lähteandmed!$E36*$D$11,S$4,0)</f>
        <v>11.107693785102661</v>
      </c>
      <c r="T44" s="3">
        <f>[1]!ripe(T43,T$9+Lähteandmed!$E36*$D$11,T$4,0)</f>
        <v>8.8815890080652231</v>
      </c>
      <c r="U44" s="3">
        <f>[1]!ripe(U43,U$9+Lähteandmed!$E36*$D$11,U$4,0)</f>
        <v>9.4175713368782468</v>
      </c>
      <c r="V44" s="3" t="e">
        <f>[1]!ripe(V43,V$9+Lähteandmed!$E36*$D$11,V$4,0)</f>
        <v>#VALUE!</v>
      </c>
      <c r="W44" s="3">
        <f>[1]!ripe(W43,W$9+Lähteandmed!$E36*$D$11,W$4,0)</f>
        <v>6.0802034310960691</v>
      </c>
      <c r="X44" s="3">
        <f>[1]!ripe(X43,X$9+Lähteandmed!$E36*$D$11,X$4,0)</f>
        <v>2.6942568634489676</v>
      </c>
      <c r="Y44" s="3">
        <f>[1]!ripe(Y43,Y$9+Lähteandmed!$E36*$D$11,Y$4,0)</f>
        <v>2.4133975983309806</v>
      </c>
      <c r="Z44" s="3">
        <f>[1]!ripe(Z43,Z$9+Lähteandmed!$E36*$D$11,Z$4,0)</f>
        <v>0.75023844632499781</v>
      </c>
    </row>
    <row r="45" spans="1:26" x14ac:dyDescent="0.2">
      <c r="A45" s="78"/>
      <c r="B45" s="188"/>
      <c r="C45" s="81" t="s">
        <v>49</v>
      </c>
      <c r="D45" s="55">
        <f>D44/D$4^2*1000000</f>
        <v>64.88053621329108</v>
      </c>
      <c r="E45" s="55">
        <f t="shared" ref="E45:N45" si="54">E44/E$4^2*1000000</f>
        <v>65.512625656890535</v>
      </c>
      <c r="F45" s="55">
        <f t="shared" si="54"/>
        <v>65.765678358154403</v>
      </c>
      <c r="G45" s="55">
        <f t="shared" si="54"/>
        <v>65.861891445646009</v>
      </c>
      <c r="H45" s="55">
        <f t="shared" si="54"/>
        <v>65.944051485968671</v>
      </c>
      <c r="I45" s="55">
        <f t="shared" si="54"/>
        <v>68.794154550220384</v>
      </c>
      <c r="J45" s="55">
        <f t="shared" si="54"/>
        <v>66.220423198135947</v>
      </c>
      <c r="K45" s="55">
        <f t="shared" si="54"/>
        <v>66.440461713467286</v>
      </c>
      <c r="L45" s="55">
        <f t="shared" si="54"/>
        <v>66.839017204914526</v>
      </c>
      <c r="M45" s="55">
        <f t="shared" si="54"/>
        <v>64.867962438644781</v>
      </c>
      <c r="N45" s="55">
        <f t="shared" si="54"/>
        <v>67.037173281799824</v>
      </c>
      <c r="O45" s="55">
        <f t="shared" ref="O45:U45" si="55">O44/O$4^2*1000000</f>
        <v>69.43429007346829</v>
      </c>
      <c r="P45" s="55">
        <f t="shared" si="55"/>
        <v>66.575337627066133</v>
      </c>
      <c r="Q45" s="55">
        <f t="shared" si="55"/>
        <v>65.323310066493008</v>
      </c>
      <c r="R45" s="55">
        <f t="shared" si="55"/>
        <v>65.420124314883907</v>
      </c>
      <c r="S45" s="55">
        <f t="shared" si="55"/>
        <v>66.862547189656382</v>
      </c>
      <c r="T45" s="55">
        <f t="shared" si="55"/>
        <v>68.503662877681819</v>
      </c>
      <c r="U45" s="55">
        <f t="shared" si="55"/>
        <v>68.052667166283229</v>
      </c>
      <c r="V45" s="55" t="e">
        <f t="shared" ref="V45:W45" si="56">V44/V$4^2*1000000</f>
        <v>#VALUE!</v>
      </c>
      <c r="W45" s="55">
        <f t="shared" si="56"/>
        <v>71.776603399766501</v>
      </c>
      <c r="X45" s="55">
        <f t="shared" ref="X45" si="57">X44/X$4^2*1000000</f>
        <v>80.574351166447812</v>
      </c>
      <c r="Y45" s="55">
        <f t="shared" ref="Y45:Z45" si="58">Y44/Y$4^2*1000000</f>
        <v>71.52889088813015</v>
      </c>
      <c r="Z45" s="55">
        <f t="shared" si="58"/>
        <v>279.9582828326113</v>
      </c>
    </row>
    <row r="46" spans="1:26" ht="38.25" x14ac:dyDescent="0.2">
      <c r="A46" s="177">
        <v>6</v>
      </c>
      <c r="B46" s="189" t="str">
        <f>Lähteandmed!B39</f>
        <v>Suur tuul + mõõdukas jäide</v>
      </c>
      <c r="C46" s="82" t="s">
        <v>288</v>
      </c>
      <c r="D46" s="9">
        <f>SQRT((kaalutegur R_6*[1]!juhe(D5,6)+jaitetegur R_6*[1]!Jaitekoormus_EN(D$5,JaideJ_1,hJ_1))^2+(tuuletegur R_6*[1]!Tuulekoormus_en(D$5,QJ_1,hJ_1,zo,D$4,JaideJ_1,jaitetegur R_6))^2)</f>
        <v>7.5715295582124587E-2</v>
      </c>
      <c r="E46" s="9">
        <f>SQRT((kaalutegur R_6*[1]!juhe(E5,6)+jaitetegur R_6*[1]!Jaitekoormus_EN(E$5,JaideJ_1,hJ_1))^2+(tuuletegur R_6*[1]!Tuulekoormus_en(E$5,QJ_1,hJ_1,zo,E$4,JaideJ_1,jaitetegur R_6))^2)</f>
        <v>7.6032531796897881E-2</v>
      </c>
      <c r="F46" s="9">
        <f>SQRT((kaalutegur R_6*[1]!juhe(F5,6)+jaitetegur R_6*[1]!Jaitekoormus_EN(F$5,JaideJ_1,hJ_1))^2+(tuuletegur R_6*[1]!Tuulekoormus_en(F$5,QJ_1,hJ_1,zo,F$4,JaideJ_1,jaitetegur R_6))^2)</f>
        <v>7.6153535496348748E-2</v>
      </c>
      <c r="G46" s="9">
        <f>SQRT((kaalutegur R_6*[1]!juhe(G5,6)+jaitetegur R_6*[1]!Jaitekoormus_EN(G$5,JaideJ_1,hJ_1))^2+(tuuletegur R_6*[1]!Tuulekoormus_en(G$5,QJ_1,hJ_1,zo,G$4,JaideJ_1,jaitetegur R_6))^2)</f>
        <v>7.6198749953576408E-2</v>
      </c>
      <c r="H46" s="9">
        <f>SQRT((kaalutegur R_6*[1]!juhe(H5,6)+jaitetegur R_6*[1]!Jaitekoormus_EN(H$5,JaideJ_1,hJ_1))^2+(tuuletegur R_6*[1]!Tuulekoormus_en(H$5,QJ_1,hJ_1,zo,H$4,JaideJ_1,jaitetegur R_6))^2)</f>
        <v>7.623700379179249E-2</v>
      </c>
      <c r="I46" s="9">
        <f>SQRT((kaalutegur R_6*[1]!juhe(I5,6)+jaitetegur R_6*[1]!Jaitekoormus_EN(I$5,JaideJ_1,hJ_1))^2+(tuuletegur R_6*[1]!Tuulekoormus_en(I$5,QJ_1,hJ_1,zo,I$4,JaideJ_1,jaitetegur R_6))^2)</f>
        <v>7.7414303552916813E-2</v>
      </c>
      <c r="J46" s="9">
        <f>SQRT((kaalutegur R_6*[1]!juhe(J5,6)+jaitetegur R_6*[1]!Jaitekoormus_EN(J$5,JaideJ_1,hJ_1))^2+(tuuletegur R_6*[1]!Tuulekoormus_en(J$5,QJ_1,hJ_1,zo,J$4,JaideJ_1,jaitetegur R_6))^2)</f>
        <v>7.6363507801637698E-2</v>
      </c>
      <c r="K46" s="9">
        <f>SQRT((kaalutegur R_6*[1]!juhe(K5,6)+jaitetegur R_6*[1]!Jaitekoormus_EN(K$5,JaideJ_1,hJ_1))^2+(tuuletegur R_6*[1]!Tuulekoormus_en(K$5,QJ_1,hJ_1,zo,K$4,JaideJ_1,jaitetegur R_6))^2)</f>
        <v>7.6461932265108973E-2</v>
      </c>
      <c r="L46" s="9">
        <f>SQRT((kaalutegur R_6*[1]!juhe(L5,6)+jaitetegur R_6*[1]!Jaitekoormus_EN(L$5,JaideJ_1,hJ_1))^2+(tuuletegur R_6*[1]!Tuulekoormus_en(L$5,QJ_1,hJ_1,zo,L$4,JaideJ_1,jaitetegur R_6))^2)</f>
        <v>7.6635424751352155E-2</v>
      </c>
      <c r="M46" s="9">
        <f>SQRT((kaalutegur R_6*[1]!juhe(M5,6)+jaitetegur R_6*[1]!Jaitekoormus_EN(M$5,JaideJ_1,hJ_1))^2+(tuuletegur R_6*[1]!Tuulekoormus_en(M$5,QJ_1,hJ_1,zo,M$4,JaideJ_1,jaitetegur R_6))^2)</f>
        <v>7.570875618181841E-2</v>
      </c>
      <c r="N46" s="9">
        <f>SQRT((kaalutegur R_6*[1]!juhe(N5,6)+jaitetegur R_6*[1]!Jaitekoormus_EN(N$5,JaideJ_1,hJ_1))^2+(tuuletegur R_6*[1]!Tuulekoormus_en(N$5,QJ_1,hJ_1,zo,N$4,JaideJ_1,jaitetegur R_6))^2)</f>
        <v>7.6719560436686596E-2</v>
      </c>
      <c r="O46" s="9">
        <f>SQRT((kaalutegur R_6*[1]!juhe(O5,6)+jaitetegur R_6*[1]!Jaitekoormus_EN(O$5,JaideJ_1,hJ_1))^2+(tuuletegur R_6*[1]!Tuulekoormus_en(O$5,QJ_1,hJ_1,zo,O$4,JaideJ_1,jaitetegur R_6))^2)</f>
        <v>7.7648554389078819E-2</v>
      </c>
      <c r="P46" s="9">
        <f>SQRT((kaalutegur R_6*[1]!juhe(P5,6)+jaitetegur R_6*[1]!Jaitekoormus_EN(P$5,JaideJ_1,hJ_1))^2+(tuuletegur R_6*[1]!Tuulekoormus_en(P$5,QJ_1,hJ_1,zo,P$4,JaideJ_1,jaitetegur R_6))^2)</f>
        <v>7.6521309647610197E-2</v>
      </c>
      <c r="Q46" s="9">
        <f>SQRT((kaalutegur R_6*[1]!juhe(Q5,6)+jaitetegur R_6*[1]!Jaitekoormus_EN(Q$5,JaideJ_1,hJ_1))^2+(tuuletegur R_6*[1]!Tuulekoormus_en(Q$5,QJ_1,hJ_1,zo,Q$4,JaideJ_1,jaitetegur R_6))^2)</f>
        <v>7.5939862229624927E-2</v>
      </c>
      <c r="R46" s="9">
        <f>SQRT((kaalutegur R_6*[1]!juhe(R5,6)+jaitetegur R_6*[1]!Jaitekoormus_EN(R$5,JaideJ_1,hJ_1))^2+(tuuletegur R_6*[1]!Tuulekoormus_en(R$5,QJ_1,hJ_1,zo,R$4,JaideJ_1,jaitetegur R_6))^2)</f>
        <v>7.5987486951281491E-2</v>
      </c>
      <c r="S46" s="9">
        <f>SQRT((kaalutegur R_6*[1]!juhe(S5,6)+jaitetegur R_6*[1]!Jaitekoormus_EN(S$5,JaideJ_1,hJ_1))^2+(tuuletegur R_6*[1]!Tuulekoormus_en(S$5,QJ_1,hJ_1,zo,S$4,JaideJ_1,jaitetegur R_6))^2)</f>
        <v>7.6645484871266212E-2</v>
      </c>
      <c r="T46" s="9">
        <f>SQRT((kaalutegur R_6*[1]!juhe(T5,6)+jaitetegur R_6*[1]!Jaitekoormus_EN(T$5,JaideJ_1,hJ_1))^2+(tuuletegur R_6*[1]!Tuulekoormus_en(T$5,QJ_1,hJ_1,zo,T$4,JaideJ_1,jaitetegur R_6))^2)</f>
        <v>7.7305035125089544E-2</v>
      </c>
      <c r="U46" s="9">
        <f>SQRT((kaalutegur R_6*[1]!juhe(U5,6)+jaitetegur R_6*[1]!Jaitekoormus_EN(U$5,JaideJ_1,hJ_1))^2+(tuuletegur R_6*[1]!Tuulekoormus_en(U$5,QJ_1,hJ_1,zo,U$4,JaideJ_1,jaitetegur R_6))^2)</f>
        <v>7.7131314188400468E-2</v>
      </c>
      <c r="V46" s="9" t="e">
        <f>SQRT((kaalutegur R_6*[1]!juhe(V5,6)+jaitetegur R_6*[1]!Jaitekoormus_EN(V$5,JaideJ_1,hJ_1))^2+(tuuletegur R_6*[1]!Tuulekoormus_en(V$5,QJ_1,hJ_1,zo,V$4,JaideJ_1,jaitetegur R_6))^2)</f>
        <v>#VALUE!</v>
      </c>
      <c r="W46" s="9">
        <f>SQRT((kaalutegur R_6*[1]!juhe(W5,6)+jaitetegur R_6*[1]!Jaitekoormus_EN(W$5,JaideJ_1,hJ_1))^2+(tuuletegur R_6*[1]!Tuulekoormus_en(W$5,QJ_1,hJ_1,zo,W$4,JaideJ_1,jaitetegur R_6))^2)</f>
        <v>7.8443330494686242E-2</v>
      </c>
      <c r="X46" s="9">
        <f>SQRT((kaalutegur R_6*[1]!juhe(X5,6)+jaitetegur R_6*[1]!Jaitekoormus_EN(X$5,JaideJ_1,hJ_1))^2+(tuuletegur R_6*[1]!Tuulekoormus_en(X$5,QJ_1,hJ_1,zo,X$4,JaideJ_1,jaitetegur R_6))^2)</f>
        <v>8.0954140263582275E-2</v>
      </c>
      <c r="Y46" s="9">
        <f>SQRT((kaalutegur R_6*[1]!juhe(Y5,6)+jaitetegur R_6*[1]!Jaitekoormus_EN(Y$5,JaideJ_1,hJ_1))^2+(tuuletegur R_6*[1]!Tuulekoormus_en(Y$5,QJ_1,hJ_1,zo,Y$4,JaideJ_1,jaitetegur R_6))^2)</f>
        <v>0.10733319738542828</v>
      </c>
      <c r="Z46" s="9">
        <f>SQRT((kaalutegur R_6*[1]!juhe(Z5,6)+jaitetegur R_6*[1]!Jaitekoormus_EN(Z$5,JaideJ_1,hJ_1))^2+(tuuletegur R_6*[1]!Tuulekoormus_en(Z$5,QJ_1,hJ_1,zo,Z$4,JaideJ_1,jaitetegur R_6))^2)</f>
        <v>0.11763067985309732</v>
      </c>
    </row>
    <row r="47" spans="1:26" x14ac:dyDescent="0.2">
      <c r="A47" s="177"/>
      <c r="B47" s="189"/>
      <c r="C47" s="82" t="s">
        <v>104</v>
      </c>
      <c r="D47" s="22">
        <f>[1]!Olekuvorrand(D$4,D$5,D$6,5,D$9,Lähteandmed!$C39,D46)</f>
        <v>129.93603944778442</v>
      </c>
      <c r="E47" s="22">
        <f>[1]!Olekuvorrand(E$4,E$5,E$6,5,E$9,Lähteandmed!$C39,E46)</f>
        <v>129.09203767776489</v>
      </c>
      <c r="F47" s="22">
        <f>[1]!Olekuvorrand(F$4,F$5,F$6,5,F$9,Lähteandmed!$C39,F46)</f>
        <v>128.74895334243774</v>
      </c>
      <c r="G47" s="22">
        <f>[1]!Olekuvorrand(G$4,G$5,G$6,5,G$9,Lähteandmed!$C39,G46)</f>
        <v>128.61770391464233</v>
      </c>
      <c r="H47" s="22">
        <f>[1]!Olekuvorrand(H$4,H$5,H$6,5,H$9,Lähteandmed!$C39,H46)</f>
        <v>128.50552797317505</v>
      </c>
      <c r="I47" s="22">
        <f>[1]!Olekuvorrand(I$4,I$5,I$6,5,I$9,Lähteandmed!$C39,I46)</f>
        <v>124.53347444534302</v>
      </c>
      <c r="J47" s="22">
        <f>[1]!Olekuvorrand(J$4,J$5,J$6,5,J$9,Lähteandmed!$C39,J46)</f>
        <v>128.12632322311401</v>
      </c>
      <c r="K47" s="22">
        <f>[1]!Olekuvorrand(K$4,K$5,K$6,5,K$9,Lähteandmed!$C39,K46)</f>
        <v>127.82293558120728</v>
      </c>
      <c r="L47" s="22">
        <f>[1]!Olekuvorrand(L$4,L$5,L$6,5,L$9,Lähteandmed!$C39,L46)</f>
        <v>127.27063894271851</v>
      </c>
      <c r="M47" s="22">
        <f>[1]!Olekuvorrand(M$4,M$5,M$6,5,M$9,Lähteandmed!$C39,M46)</f>
        <v>129.95260953903198</v>
      </c>
      <c r="N47" s="22">
        <f>[1]!Olekuvorrand(N$4,N$5,N$6,5,N$9,Lähteandmed!$C39,N46)</f>
        <v>126.994788646698</v>
      </c>
      <c r="O47" s="22">
        <f>[1]!Olekuvorrand(O$4,O$5,O$6,5,O$9,Lähteandmed!$C39,O46)</f>
        <v>123.63559007644653</v>
      </c>
      <c r="P47" s="22">
        <f>[1]!Olekuvorrand(P$4,P$5,P$6,5,P$9,Lähteandmed!$C39,P46)</f>
        <v>127.63649225234985</v>
      </c>
      <c r="Q47" s="22">
        <f>[1]!Olekuvorrand(Q$4,Q$5,Q$6,5,Q$9,Lähteandmed!$C39,Q46)</f>
        <v>129.34690713882446</v>
      </c>
      <c r="R47" s="22">
        <f>[1]!Olekuvorrand(R$4,R$5,R$6,5,R$9,Lähteandmed!$C39,R46)</f>
        <v>129.21684980392456</v>
      </c>
      <c r="S47" s="22">
        <f>[1]!Olekuvorrand(S$4,S$5,S$6,5,S$9,Lähteandmed!$C39,S46)</f>
        <v>127.23785638809204</v>
      </c>
      <c r="T47" s="22">
        <f>[1]!Olekuvorrand(T$4,T$5,T$6,5,T$9,Lähteandmed!$C39,T46)</f>
        <v>124.94117021560669</v>
      </c>
      <c r="U47" s="22">
        <f>[1]!Olekuvorrand(U$4,U$5,U$6,5,U$9,Lähteandmed!$C39,U46)</f>
        <v>125.57417154312134</v>
      </c>
      <c r="V47" s="22" t="e">
        <f>[1]!Olekuvorrand(V$4,V$5,V$6,5,V$9,Lähteandmed!$C39,V46)</f>
        <v>#VALUE!</v>
      </c>
      <c r="W47" s="22">
        <f>[1]!Olekuvorrand(W$4,W$5,W$6,5,W$9,Lähteandmed!$C39,W46)</f>
        <v>120.38010358810425</v>
      </c>
      <c r="X47" s="22">
        <f>[1]!Olekuvorrand(X$4,X$5,X$6,5,X$9,Lähteandmed!$C39,X46)</f>
        <v>109.02220010757446</v>
      </c>
      <c r="Y47" s="22">
        <f>[1]!Olekuvorrand(Y$4,Y$5,Y$6,5,Y$9,Lähteandmed!$C39,Y46)</f>
        <v>124.07082319259644</v>
      </c>
      <c r="Z47" s="22">
        <f>[1]!Olekuvorrand(Z$4,Z$5,Z$6,5,Z$9,Lähteandmed!$C39,Z46)</f>
        <v>32.951414585113525</v>
      </c>
    </row>
    <row r="48" spans="1:26" x14ac:dyDescent="0.2">
      <c r="A48" s="177"/>
      <c r="B48" s="189"/>
      <c r="C48" s="82" t="s">
        <v>105</v>
      </c>
      <c r="D48" s="9">
        <f>[1]!ripe(D47,D$9+Lähteandmed!$E39*$D$11,D$4,0)</f>
        <v>9.8152052522391706</v>
      </c>
      <c r="E48" s="9">
        <f>[1]!ripe(E47,E$9+Lähteandmed!$E39*$D$11,E$4,0)</f>
        <v>8.7617811493724105</v>
      </c>
      <c r="F48" s="9">
        <f>[1]!ripe(F47,F$9+Lähteandmed!$E39*$D$11,F$4,0)</f>
        <v>8.3924520220043242</v>
      </c>
      <c r="G48" s="9">
        <f>[1]!ripe(G47,G$9+Lähteandmed!$E39*$D$11,G$4,0)</f>
        <v>8.2587633048341687</v>
      </c>
      <c r="H48" s="9">
        <f>[1]!ripe(H47,H$9+Lähteandmed!$E39*$D$11,H$4,0)</f>
        <v>8.147428949248436</v>
      </c>
      <c r="I48" s="9">
        <f>[1]!ripe(I47,I$9+Lähteandmed!$E39*$D$11,I$4,0)</f>
        <v>5.3988354547251527</v>
      </c>
      <c r="J48" s="9">
        <f>[1]!ripe(J47,J$9+Lähteandmed!$E39*$D$11,J$4,0)</f>
        <v>7.7905621321387608</v>
      </c>
      <c r="K48" s="9">
        <f>[1]!ripe(K47,K$9+Lähteandmed!$E39*$D$11,K$4,0)</f>
        <v>7.524486182156668</v>
      </c>
      <c r="L48" s="9">
        <f>[1]!ripe(L47,L$9+Lähteandmed!$E39*$D$11,L$4,0)</f>
        <v>7.0788668001569226</v>
      </c>
      <c r="M48" s="9">
        <f>[1]!ripe(M47,M$9+Lähteandmed!$E39*$D$11,M$4,0)</f>
        <v>9.8382951836846875</v>
      </c>
      <c r="N48" s="9">
        <f>[1]!ripe(N47,N$9+Lähteandmed!$E39*$D$11,N$4,0)</f>
        <v>6.8730148198304057</v>
      </c>
      <c r="O48" s="9">
        <f>[1]!ripe(O47,O$9+Lähteandmed!$E39*$D$11,O$4,0)</f>
        <v>4.9811467081181089</v>
      </c>
      <c r="P48" s="9">
        <f>[1]!ripe(P47,P$9+Lähteandmed!$E39*$D$11,P$4,0)</f>
        <v>7.3686803816539088</v>
      </c>
      <c r="Q48" s="9">
        <f>[1]!ripe(Q47,Q$9+Lähteandmed!$E39*$D$11,Q$4,0)</f>
        <v>9.0563887893196569</v>
      </c>
      <c r="R48" s="9">
        <f>[1]!ripe(R47,R$9+Lähteandmed!$E39*$D$11,R$4,0)</f>
        <v>8.9036765770959061</v>
      </c>
      <c r="S48" s="9">
        <f>[1]!ripe(S47,S$9+Lähteandmed!$E39*$D$11,S$4,0)</f>
        <v>7.0539131836601747</v>
      </c>
      <c r="T48" s="9">
        <f>[1]!ripe(T47,T$9+Lähteandmed!$E39*$D$11,T$4,0)</f>
        <v>5.6063057907911915</v>
      </c>
      <c r="U48" s="9">
        <f>[1]!ripe(U47,U$9+Lähteandmed!$E39*$D$11,U$4,0)</f>
        <v>5.9538641178786493</v>
      </c>
      <c r="V48" s="9" t="e">
        <f>[1]!ripe(V47,V$9+Lähteandmed!$E39*$D$11,V$4,0)</f>
        <v>#VALUE!</v>
      </c>
      <c r="W48" s="9">
        <f>[1]!ripe(W47,W$9+Lähteandmed!$E39*$D$11,W$4,0)</f>
        <v>3.8017711207437079</v>
      </c>
      <c r="X48" s="9">
        <f>[1]!ripe(X47,X$9+Lähteandmed!$E39*$D$11,X$4,0)</f>
        <v>1.6570389298041401</v>
      </c>
      <c r="Y48" s="9">
        <f>[1]!ripe(Y47,Y$9+Lähteandmed!$E39*$D$11,Y$4,0)</f>
        <v>1.493002698503312</v>
      </c>
      <c r="Z48" s="9">
        <f>[1]!ripe(Z47,Z$9+Lähteandmed!$E39*$D$11,Z$4,0)</f>
        <v>0.44649315248687371</v>
      </c>
    </row>
    <row r="49" spans="1:26" x14ac:dyDescent="0.2">
      <c r="A49" s="77"/>
      <c r="B49" s="189"/>
      <c r="C49" s="82" t="s">
        <v>49</v>
      </c>
      <c r="D49" s="56">
        <f>D48/D$4^2*1000000</f>
        <v>41.5791730713552</v>
      </c>
      <c r="E49" s="56">
        <f t="shared" ref="E49:N49" si="59">E48/E$4^2*1000000</f>
        <v>41.851017069633151</v>
      </c>
      <c r="F49" s="56">
        <f t="shared" si="59"/>
        <v>41.962539750022728</v>
      </c>
      <c r="G49" s="56">
        <f t="shared" si="59"/>
        <v>42.005360910433794</v>
      </c>
      <c r="H49" s="56">
        <f t="shared" si="59"/>
        <v>42.042028522956933</v>
      </c>
      <c r="I49" s="56">
        <f t="shared" si="59"/>
        <v>43.382978724945531</v>
      </c>
      <c r="J49" s="56">
        <f t="shared" si="59"/>
        <v>42.166456794346132</v>
      </c>
      <c r="K49" s="56">
        <f t="shared" si="59"/>
        <v>42.26653884797939</v>
      </c>
      <c r="L49" s="56">
        <f t="shared" si="59"/>
        <v>42.449956386543029</v>
      </c>
      <c r="M49" s="56">
        <f t="shared" si="59"/>
        <v>41.573871364107958</v>
      </c>
      <c r="N49" s="56">
        <f t="shared" si="59"/>
        <v>42.542163579925287</v>
      </c>
      <c r="O49" s="56">
        <f t="shared" ref="O49:U49" si="60">O48/O$4^2*1000000</f>
        <v>43.69804090444589</v>
      </c>
      <c r="P49" s="56">
        <f t="shared" si="60"/>
        <v>42.32827913920049</v>
      </c>
      <c r="Q49" s="56">
        <f t="shared" si="60"/>
        <v>41.768552429377898</v>
      </c>
      <c r="R49" s="56">
        <f t="shared" si="60"/>
        <v>41.810592663448261</v>
      </c>
      <c r="S49" s="56">
        <f t="shared" si="60"/>
        <v>42.460893524700147</v>
      </c>
      <c r="T49" s="56">
        <f t="shared" si="60"/>
        <v>43.24141564452075</v>
      </c>
      <c r="U49" s="56">
        <f t="shared" si="60"/>
        <v>43.023441891078974</v>
      </c>
      <c r="V49" s="56" t="e">
        <f t="shared" ref="V49:W49" si="61">V48/V$4^2*1000000</f>
        <v>#VALUE!</v>
      </c>
      <c r="W49" s="56">
        <f t="shared" si="61"/>
        <v>44.879784211614044</v>
      </c>
      <c r="X49" s="56">
        <f t="shared" ref="X49" si="62">X48/X$4^2*1000000</f>
        <v>49.555348058239282</v>
      </c>
      <c r="Y49" s="56">
        <f t="shared" ref="Y49:Z49" si="63">Y48/Y$4^2*1000000</f>
        <v>44.249993117910357</v>
      </c>
      <c r="Z49" s="56">
        <f t="shared" si="63"/>
        <v>166.61297068824913</v>
      </c>
    </row>
    <row r="50" spans="1:26" ht="38.25" x14ac:dyDescent="0.2">
      <c r="A50" s="187">
        <v>7</v>
      </c>
      <c r="B50" s="188" t="str">
        <f>Lähteandmed!B42</f>
        <v>EDS</v>
      </c>
      <c r="C50" s="81" t="s">
        <v>288</v>
      </c>
      <c r="D50" s="6">
        <f>SQRT((kaalutegur R_7*[1]!juhe(D5,6)+jaitetegur R_7*[1]!Jaitekoormus_EN(D$5,JaideJ_1,hJ_1))^2+(tuuletegur R_7*[1]!Tuulekoormus_en(D$5,QJ_1,hJ_1,zo,D$4,JaideJ_1,jaitetegur R_7))^2)</f>
        <v>3.39E-2</v>
      </c>
      <c r="E50" s="6">
        <f>SQRT((kaalutegur R_7*[1]!juhe(E5,6)+jaitetegur R_7*[1]!Jaitekoormus_EN(E$5,JaideJ_1,hJ_1))^2+(tuuletegur R_7*[1]!Tuulekoormus_en(E$5,QJ_1,hJ_1,zo,E$4,JaideJ_1,jaitetegur R_7))^2)</f>
        <v>3.39E-2</v>
      </c>
      <c r="F50" s="6">
        <f>SQRT((kaalutegur R_7*[1]!juhe(F5,6)+jaitetegur R_7*[1]!Jaitekoormus_EN(F$5,JaideJ_1,hJ_1))^2+(tuuletegur R_7*[1]!Tuulekoormus_en(F$5,QJ_1,hJ_1,zo,F$4,JaideJ_1,jaitetegur R_7))^2)</f>
        <v>3.39E-2</v>
      </c>
      <c r="G50" s="6">
        <f>SQRT((kaalutegur R_7*[1]!juhe(G5,6)+jaitetegur R_7*[1]!Jaitekoormus_EN(G$5,JaideJ_1,hJ_1))^2+(tuuletegur R_7*[1]!Tuulekoormus_en(G$5,QJ_1,hJ_1,zo,G$4,JaideJ_1,jaitetegur R_7))^2)</f>
        <v>3.39E-2</v>
      </c>
      <c r="H50" s="6">
        <f>SQRT((kaalutegur R_7*[1]!juhe(H5,6)+jaitetegur R_7*[1]!Jaitekoormus_EN(H$5,JaideJ_1,hJ_1))^2+(tuuletegur R_7*[1]!Tuulekoormus_en(H$5,QJ_1,hJ_1,zo,H$4,JaideJ_1,jaitetegur R_7))^2)</f>
        <v>3.39E-2</v>
      </c>
      <c r="I50" s="6">
        <f>SQRT((kaalutegur R_7*[1]!juhe(I5,6)+jaitetegur R_7*[1]!Jaitekoormus_EN(I$5,JaideJ_1,hJ_1))^2+(tuuletegur R_7*[1]!Tuulekoormus_en(I$5,QJ_1,hJ_1,zo,I$4,JaideJ_1,jaitetegur R_7))^2)</f>
        <v>3.39E-2</v>
      </c>
      <c r="J50" s="6">
        <f>SQRT((kaalutegur R_7*[1]!juhe(J5,6)+jaitetegur R_7*[1]!Jaitekoormus_EN(J$5,JaideJ_1,hJ_1))^2+(tuuletegur R_7*[1]!Tuulekoormus_en(J$5,QJ_1,hJ_1,zo,J$4,JaideJ_1,jaitetegur R_7))^2)</f>
        <v>3.39E-2</v>
      </c>
      <c r="K50" s="6">
        <f>SQRT((kaalutegur R_7*[1]!juhe(K5,6)+jaitetegur R_7*[1]!Jaitekoormus_EN(K$5,JaideJ_1,hJ_1))^2+(tuuletegur R_7*[1]!Tuulekoormus_en(K$5,QJ_1,hJ_1,zo,K$4,JaideJ_1,jaitetegur R_7))^2)</f>
        <v>3.39E-2</v>
      </c>
      <c r="L50" s="6">
        <f>SQRT((kaalutegur R_7*[1]!juhe(L5,6)+jaitetegur R_7*[1]!Jaitekoormus_EN(L$5,JaideJ_1,hJ_1))^2+(tuuletegur R_7*[1]!Tuulekoormus_en(L$5,QJ_1,hJ_1,zo,L$4,JaideJ_1,jaitetegur R_7))^2)</f>
        <v>3.39E-2</v>
      </c>
      <c r="M50" s="6">
        <f>SQRT((kaalutegur R_7*[1]!juhe(M5,6)+jaitetegur R_7*[1]!Jaitekoormus_EN(M$5,JaideJ_1,hJ_1))^2+(tuuletegur R_7*[1]!Tuulekoormus_en(M$5,QJ_1,hJ_1,zo,M$4,JaideJ_1,jaitetegur R_7))^2)</f>
        <v>3.39E-2</v>
      </c>
      <c r="N50" s="6">
        <f>SQRT((kaalutegur R_7*[1]!juhe(N5,6)+jaitetegur R_7*[1]!Jaitekoormus_EN(N$5,JaideJ_1,hJ_1))^2+(tuuletegur R_7*[1]!Tuulekoormus_en(N$5,QJ_1,hJ_1,zo,N$4,JaideJ_1,jaitetegur R_7))^2)</f>
        <v>3.39E-2</v>
      </c>
      <c r="O50" s="6">
        <f>SQRT((kaalutegur R_7*[1]!juhe(O5,6)+jaitetegur R_7*[1]!Jaitekoormus_EN(O$5,JaideJ_1,hJ_1))^2+(tuuletegur R_7*[1]!Tuulekoormus_en(O$5,QJ_1,hJ_1,zo,O$4,JaideJ_1,jaitetegur R_7))^2)</f>
        <v>3.39E-2</v>
      </c>
      <c r="P50" s="6">
        <f>SQRT((kaalutegur R_7*[1]!juhe(P5,6)+jaitetegur R_7*[1]!Jaitekoormus_EN(P$5,JaideJ_1,hJ_1))^2+(tuuletegur R_7*[1]!Tuulekoormus_en(P$5,QJ_1,hJ_1,zo,P$4,JaideJ_1,jaitetegur R_7))^2)</f>
        <v>3.39E-2</v>
      </c>
      <c r="Q50" s="6">
        <f>SQRT((kaalutegur R_7*[1]!juhe(Q5,6)+jaitetegur R_7*[1]!Jaitekoormus_EN(Q$5,JaideJ_1,hJ_1))^2+(tuuletegur R_7*[1]!Tuulekoormus_en(Q$5,QJ_1,hJ_1,zo,Q$4,JaideJ_1,jaitetegur R_7))^2)</f>
        <v>3.39E-2</v>
      </c>
      <c r="R50" s="6">
        <f>SQRT((kaalutegur R_7*[1]!juhe(R5,6)+jaitetegur R_7*[1]!Jaitekoormus_EN(R$5,JaideJ_1,hJ_1))^2+(tuuletegur R_7*[1]!Tuulekoormus_en(R$5,QJ_1,hJ_1,zo,R$4,JaideJ_1,jaitetegur R_7))^2)</f>
        <v>3.39E-2</v>
      </c>
      <c r="S50" s="6">
        <f>SQRT((kaalutegur R_7*[1]!juhe(S5,6)+jaitetegur R_7*[1]!Jaitekoormus_EN(S$5,JaideJ_1,hJ_1))^2+(tuuletegur R_7*[1]!Tuulekoormus_en(S$5,QJ_1,hJ_1,zo,S$4,JaideJ_1,jaitetegur R_7))^2)</f>
        <v>3.39E-2</v>
      </c>
      <c r="T50" s="6">
        <f>SQRT((kaalutegur R_7*[1]!juhe(T5,6)+jaitetegur R_7*[1]!Jaitekoormus_EN(T$5,JaideJ_1,hJ_1))^2+(tuuletegur R_7*[1]!Tuulekoormus_en(T$5,QJ_1,hJ_1,zo,T$4,JaideJ_1,jaitetegur R_7))^2)</f>
        <v>3.39E-2</v>
      </c>
      <c r="U50" s="6">
        <f>SQRT((kaalutegur R_7*[1]!juhe(U5,6)+jaitetegur R_7*[1]!Jaitekoormus_EN(U$5,JaideJ_1,hJ_1))^2+(tuuletegur R_7*[1]!Tuulekoormus_en(U$5,QJ_1,hJ_1,zo,U$4,JaideJ_1,jaitetegur R_7))^2)</f>
        <v>3.39E-2</v>
      </c>
      <c r="V50" s="6" t="e">
        <f>SQRT((kaalutegur R_7*[1]!juhe(V5,6)+jaitetegur R_7*[1]!Jaitekoormus_EN(V$5,JaideJ_1,hJ_1))^2+(tuuletegur R_7*[1]!Tuulekoormus_en(V$5,QJ_1,hJ_1,zo,V$4,JaideJ_1,jaitetegur R_7))^2)</f>
        <v>#VALUE!</v>
      </c>
      <c r="W50" s="6">
        <f>SQRT((kaalutegur R_7*[1]!juhe(W5,6)+jaitetegur R_7*[1]!Jaitekoormus_EN(W$5,JaideJ_1,hJ_1))^2+(tuuletegur R_7*[1]!Tuulekoormus_en(W$5,QJ_1,hJ_1,zo,W$4,JaideJ_1,jaitetegur R_7))^2)</f>
        <v>3.39E-2</v>
      </c>
      <c r="X50" s="6">
        <f>SQRT((kaalutegur R_7*[1]!juhe(X5,6)+jaitetegur R_7*[1]!Jaitekoormus_EN(X$5,JaideJ_1,hJ_1))^2+(tuuletegur R_7*[1]!Tuulekoormus_en(X$5,QJ_1,hJ_1,zo,X$4,JaideJ_1,jaitetegur R_7))^2)</f>
        <v>3.39E-2</v>
      </c>
      <c r="Y50" s="6">
        <f>SQRT((kaalutegur R_7*[1]!juhe(Y5,6)+jaitetegur R_7*[1]!Jaitekoormus_EN(Y$5,JaideJ_1,hJ_1))^2+(tuuletegur R_7*[1]!Tuulekoormus_en(Y$5,QJ_1,hJ_1,zo,Y$4,JaideJ_1,jaitetegur R_7))^2)</f>
        <v>3.4599999999999999E-2</v>
      </c>
      <c r="Z50" s="6">
        <f>SQRT((kaalutegur R_7*[1]!juhe(Z5,6)+jaitetegur R_7*[1]!Jaitekoormus_EN(Z$5,JaideJ_1,hJ_1))^2+(tuuletegur R_7*[1]!Tuulekoormus_en(Z$5,QJ_1,hJ_1,zo,Z$4,JaideJ_1,jaitetegur R_7))^2)</f>
        <v>3.4599999999999999E-2</v>
      </c>
    </row>
    <row r="51" spans="1:26" x14ac:dyDescent="0.2">
      <c r="A51" s="187"/>
      <c r="B51" s="188"/>
      <c r="C51" s="81" t="s">
        <v>104</v>
      </c>
      <c r="D51" s="3">
        <f>[1]!Olekuvorrand(D$4,D$5,D$6,5,D$9,Lähteandmed!$C42,D50)</f>
        <v>64.999997615814209</v>
      </c>
      <c r="E51" s="3">
        <f>[1]!Olekuvorrand(E$4,E$5,E$6,5,E$9,Lähteandmed!$C42,E50)</f>
        <v>64.999997615814209</v>
      </c>
      <c r="F51" s="3">
        <f>[1]!Olekuvorrand(F$4,F$5,F$6,5,F$9,Lähteandmed!$C42,F50)</f>
        <v>64.999997615814209</v>
      </c>
      <c r="G51" s="3">
        <f>[1]!Olekuvorrand(G$4,G$5,G$6,5,G$9,Lähteandmed!$C42,G50)</f>
        <v>64.999997615814209</v>
      </c>
      <c r="H51" s="3">
        <f>[1]!Olekuvorrand(H$4,H$5,H$6,5,H$9,Lähteandmed!$C42,H50)</f>
        <v>64.999997615814209</v>
      </c>
      <c r="I51" s="3">
        <f>[1]!Olekuvorrand(I$4,I$5,I$6,5,I$9,Lähteandmed!$C42,I50)</f>
        <v>64.999997615814209</v>
      </c>
      <c r="J51" s="3">
        <f>[1]!Olekuvorrand(J$4,J$5,J$6,5,J$9,Lähteandmed!$C42,J50)</f>
        <v>64.999997615814209</v>
      </c>
      <c r="K51" s="3">
        <f>[1]!Olekuvorrand(K$4,K$5,K$6,5,K$9,Lähteandmed!$C42,K50)</f>
        <v>64.999997615814209</v>
      </c>
      <c r="L51" s="3">
        <f>[1]!Olekuvorrand(L$4,L$5,L$6,5,L$9,Lähteandmed!$C42,L50)</f>
        <v>64.999997615814209</v>
      </c>
      <c r="M51" s="3">
        <f>[1]!Olekuvorrand(M$4,M$5,M$6,5,M$9,Lähteandmed!$C42,M50)</f>
        <v>64.999997615814209</v>
      </c>
      <c r="N51" s="3">
        <f>[1]!Olekuvorrand(N$4,N$5,N$6,5,N$9,Lähteandmed!$C42,N50)</f>
        <v>64.999997615814209</v>
      </c>
      <c r="O51" s="3">
        <f>[1]!Olekuvorrand(O$4,O$5,O$6,5,O$9,Lähteandmed!$C42,O50)</f>
        <v>64.999997615814209</v>
      </c>
      <c r="P51" s="3">
        <f>[1]!Olekuvorrand(P$4,P$5,P$6,5,P$9,Lähteandmed!$C42,P50)</f>
        <v>64.999997615814209</v>
      </c>
      <c r="Q51" s="3">
        <f>[1]!Olekuvorrand(Q$4,Q$5,Q$6,5,Q$9,Lähteandmed!$C42,Q50)</f>
        <v>64.999997615814209</v>
      </c>
      <c r="R51" s="3">
        <f>[1]!Olekuvorrand(R$4,R$5,R$6,5,R$9,Lähteandmed!$C42,R50)</f>
        <v>64.999997615814209</v>
      </c>
      <c r="S51" s="3">
        <f>[1]!Olekuvorrand(S$4,S$5,S$6,5,S$9,Lähteandmed!$C42,S50)</f>
        <v>64.999997615814209</v>
      </c>
      <c r="T51" s="3">
        <f>[1]!Olekuvorrand(T$4,T$5,T$6,5,T$9,Lähteandmed!$C42,T50)</f>
        <v>64.999997615814209</v>
      </c>
      <c r="U51" s="3">
        <f>[1]!Olekuvorrand(U$4,U$5,U$6,5,U$9,Lähteandmed!$C42,U50)</f>
        <v>64.999997615814209</v>
      </c>
      <c r="V51" s="3" t="e">
        <f>[1]!Olekuvorrand(V$4,V$5,V$6,5,V$9,Lähteandmed!$C42,V50)</f>
        <v>#VALUE!</v>
      </c>
      <c r="W51" s="3">
        <f>[1]!Olekuvorrand(W$4,W$5,W$6,5,W$9,Lähteandmed!$C42,W50)</f>
        <v>64.999997615814209</v>
      </c>
      <c r="X51" s="3">
        <f>[1]!Olekuvorrand(X$4,X$5,X$6,5,X$9,Lähteandmed!$C42,X50)</f>
        <v>64.999997615814209</v>
      </c>
      <c r="Y51" s="3">
        <f>[1]!Olekuvorrand(Y$4,Y$5,Y$6,5,Y$9,Lähteandmed!$C42,Y50)</f>
        <v>60.000002384185791</v>
      </c>
      <c r="Z51" s="3">
        <f>[1]!Olekuvorrand(Z$4,Z$5,Z$6,5,Z$9,Lähteandmed!$C42,Z50)</f>
        <v>10.000050067901611</v>
      </c>
    </row>
    <row r="52" spans="1:26" x14ac:dyDescent="0.2">
      <c r="A52" s="187"/>
      <c r="B52" s="188"/>
      <c r="C52" s="81" t="s">
        <v>105</v>
      </c>
      <c r="D52" s="3">
        <f>[1]!ripe(D51,D$9+Lähteandmed!$E42*$D$11,D$4,0)</f>
        <v>15.389336946156424</v>
      </c>
      <c r="E52" s="3">
        <f>[1]!ripe(E51,E$9+Lähteandmed!$E42*$D$11,E$4,0)</f>
        <v>13.648431831983508</v>
      </c>
      <c r="F52" s="3">
        <f>[1]!ripe(F51,F$9+Lähteandmed!$E42*$D$11,F$4,0)</f>
        <v>13.038375127890196</v>
      </c>
      <c r="G52" s="3">
        <f>[1]!ripe(G51,G$9+Lähteandmed!$E42*$D$11,G$4,0)</f>
        <v>12.817598673259715</v>
      </c>
      <c r="H52" s="3">
        <f>[1]!ripe(H51,H$9+Lähteandmed!$E42*$D$11,H$4,0)</f>
        <v>12.633779413213654</v>
      </c>
      <c r="I52" s="3">
        <f>[1]!ripe(I51,I$9+Lähteandmed!$E42*$D$11,I$4,0)</f>
        <v>8.1129181397613568</v>
      </c>
      <c r="J52" s="3">
        <f>[1]!ripe(J51,J$9+Lähteandmed!$E42*$D$11,J$4,0)</f>
        <v>12.044757393787744</v>
      </c>
      <c r="K52" s="3">
        <f>[1]!ripe(K51,K$9+Lähteandmed!$E42*$D$11,K$4,0)</f>
        <v>11.605838797703585</v>
      </c>
      <c r="L52" s="3">
        <f>[1]!ripe(L51,L$9+Lähteandmed!$E42*$D$11,L$4,0)</f>
        <v>10.871334596288399</v>
      </c>
      <c r="M52" s="3">
        <f>[1]!ripe(M51,M$9+Lähteandmed!$E42*$D$11,M$4,0)</f>
        <v>15.427506971649688</v>
      </c>
      <c r="N52" s="3">
        <f>[1]!ripe(N51,N$9+Lähteandmed!$E42*$D$11,N$4,0)</f>
        <v>10.53232077633761</v>
      </c>
      <c r="O52" s="3">
        <f>[1]!ripe(O51,O$9+Lähteandmed!$E42*$D$11,O$4,0)</f>
        <v>7.4312819075199856</v>
      </c>
      <c r="P52" s="3">
        <f>[1]!ripe(P51,P$9+Lähteandmed!$E42*$D$11,P$4,0)</f>
        <v>11.348944632678197</v>
      </c>
      <c r="Q52" s="3">
        <f>[1]!ripe(Q51,Q$9+Lähteandmed!$E42*$D$11,Q$4,0)</f>
        <v>14.135201529637564</v>
      </c>
      <c r="R52" s="3">
        <f>[1]!ripe(R51,R$9+Lähteandmed!$E42*$D$11,R$4,0)</f>
        <v>13.882875303154869</v>
      </c>
      <c r="S52" s="3">
        <f>[1]!ripe(S51,S$9+Lähteandmed!$E42*$D$11,S$4,0)</f>
        <v>10.830221820557989</v>
      </c>
      <c r="T52" s="3">
        <f>[1]!ripe(T51,T$9+Lähteandmed!$E42*$D$11,T$4,0)</f>
        <v>8.4522678105881752</v>
      </c>
      <c r="U52" s="3">
        <f>[1]!ripe(U51,U$9+Lähteandmed!$E42*$D$11,U$4,0)</f>
        <v>9.0217364931124724</v>
      </c>
      <c r="V52" s="3">
        <f>[1]!ripe(V51,V$9+Lähteandmed!$E42*$D$11,V$4,0)</f>
        <v>0</v>
      </c>
      <c r="W52" s="3">
        <f>[1]!ripe(W51,W$9+Lähteandmed!$E42*$D$11,W$4,0)</f>
        <v>5.5224472693890823</v>
      </c>
      <c r="X52" s="3">
        <f>[1]!ripe(X51,X$9+Lähteandmed!$E42*$D$11,X$4,0)</f>
        <v>2.1799099383853502</v>
      </c>
      <c r="Y52" s="3">
        <f>[1]!ripe(Y51,Y$9+Lähteandmed!$E42*$D$11,Y$4,0)</f>
        <v>2.4321044891589341</v>
      </c>
      <c r="Z52" s="3">
        <f>[1]!ripe(Z51,Z$9+Lähteandmed!$E42*$D$11,Z$4,0)</f>
        <v>1.1590173370359005</v>
      </c>
    </row>
    <row r="53" spans="1:26" x14ac:dyDescent="0.2">
      <c r="A53" s="78"/>
      <c r="B53" s="188"/>
      <c r="C53" s="81" t="s">
        <v>49</v>
      </c>
      <c r="D53" s="55">
        <f>D52/D$4^2*1000000</f>
        <v>65.192310083547369</v>
      </c>
      <c r="E53" s="55">
        <f t="shared" ref="E53:N53" si="64">E52/E$4^2*1000000</f>
        <v>65.192310083547369</v>
      </c>
      <c r="F53" s="55">
        <f t="shared" si="64"/>
        <v>65.192310083547369</v>
      </c>
      <c r="G53" s="55">
        <f t="shared" si="64"/>
        <v>65.192310083547369</v>
      </c>
      <c r="H53" s="55">
        <f t="shared" si="64"/>
        <v>65.192310083547369</v>
      </c>
      <c r="I53" s="55">
        <f t="shared" si="64"/>
        <v>65.192310083547369</v>
      </c>
      <c r="J53" s="55">
        <f t="shared" si="64"/>
        <v>65.192310083547369</v>
      </c>
      <c r="K53" s="55">
        <f t="shared" si="64"/>
        <v>65.192310083547369</v>
      </c>
      <c r="L53" s="55">
        <f t="shared" si="64"/>
        <v>65.192310083547369</v>
      </c>
      <c r="M53" s="55">
        <f t="shared" si="64"/>
        <v>65.192310083547369</v>
      </c>
      <c r="N53" s="55">
        <f t="shared" si="64"/>
        <v>65.192310083547369</v>
      </c>
      <c r="O53" s="55">
        <f t="shared" ref="O53:U53" si="65">O52/O$4^2*1000000</f>
        <v>65.192310083547369</v>
      </c>
      <c r="P53" s="55">
        <f t="shared" si="65"/>
        <v>65.192310083547369</v>
      </c>
      <c r="Q53" s="55">
        <f t="shared" si="65"/>
        <v>65.192310083547369</v>
      </c>
      <c r="R53" s="55">
        <f t="shared" si="65"/>
        <v>65.192310083547369</v>
      </c>
      <c r="S53" s="55">
        <f t="shared" si="65"/>
        <v>65.192310083547369</v>
      </c>
      <c r="T53" s="55">
        <f t="shared" si="65"/>
        <v>65.192310083547383</v>
      </c>
      <c r="U53" s="55">
        <f t="shared" si="65"/>
        <v>65.192310083547369</v>
      </c>
      <c r="V53" s="55">
        <f t="shared" ref="V53:W53" si="66">V52/V$4^2*1000000</f>
        <v>0</v>
      </c>
      <c r="W53" s="55">
        <f t="shared" si="66"/>
        <v>65.192310083547369</v>
      </c>
      <c r="X53" s="55">
        <f t="shared" ref="X53" si="67">X52/X$4^2*1000000</f>
        <v>65.192310083547369</v>
      </c>
      <c r="Y53" s="55">
        <f t="shared" ref="Y53:Z53" si="68">Y52/Y$4^2*1000000</f>
        <v>72.083330468999137</v>
      </c>
      <c r="Z53" s="55">
        <f t="shared" si="68"/>
        <v>432.49783457409717</v>
      </c>
    </row>
    <row r="54" spans="1:26" ht="38.25" x14ac:dyDescent="0.2">
      <c r="A54" s="177">
        <v>8</v>
      </c>
      <c r="B54" s="189" t="str">
        <f>Lähteandmed!B45</f>
        <v>T+35</v>
      </c>
      <c r="C54" s="82" t="s">
        <v>288</v>
      </c>
      <c r="D54" s="9">
        <f>SQRT((kaalutegur R_8*[1]!juhe(D5,6)+jaitetegur R_8*[1]!Jaitekoormus_EN(D$5,JaideJ_1,hJ_1))^2+(tuuletegur R_8*[1]!Tuulekoormus_en(D$5,QJ_1,hJ_1,zo,D$4,JaideJ_1,jaitetegur R_8))^2)</f>
        <v>3.39E-2</v>
      </c>
      <c r="E54" s="9">
        <f>SQRT((kaalutegur R_8*[1]!juhe(E5,6)+jaitetegur R_8*[1]!Jaitekoormus_EN(E$5,JaideJ_1,hJ_1))^2+(tuuletegur R_8*[1]!Tuulekoormus_en(E$5,QJ_1,hJ_1,zo,E$4,JaideJ_1,jaitetegur R_8))^2)</f>
        <v>3.39E-2</v>
      </c>
      <c r="F54" s="9">
        <f>SQRT((kaalutegur R_8*[1]!juhe(F5,6)+jaitetegur R_8*[1]!Jaitekoormus_EN(F$5,JaideJ_1,hJ_1))^2+(tuuletegur R_8*[1]!Tuulekoormus_en(F$5,QJ_1,hJ_1,zo,F$4,JaideJ_1,jaitetegur R_8))^2)</f>
        <v>3.39E-2</v>
      </c>
      <c r="G54" s="9">
        <f>SQRT((kaalutegur R_8*[1]!juhe(G5,6)+jaitetegur R_8*[1]!Jaitekoormus_EN(G$5,JaideJ_1,hJ_1))^2+(tuuletegur R_8*[1]!Tuulekoormus_en(G$5,QJ_1,hJ_1,zo,G$4,JaideJ_1,jaitetegur R_8))^2)</f>
        <v>3.39E-2</v>
      </c>
      <c r="H54" s="9">
        <f>SQRT((kaalutegur R_8*[1]!juhe(H5,6)+jaitetegur R_8*[1]!Jaitekoormus_EN(H$5,JaideJ_1,hJ_1))^2+(tuuletegur R_8*[1]!Tuulekoormus_en(H$5,QJ_1,hJ_1,zo,H$4,JaideJ_1,jaitetegur R_8))^2)</f>
        <v>3.39E-2</v>
      </c>
      <c r="I54" s="9">
        <f>SQRT((kaalutegur R_8*[1]!juhe(I5,6)+jaitetegur R_8*[1]!Jaitekoormus_EN(I$5,JaideJ_1,hJ_1))^2+(tuuletegur R_8*[1]!Tuulekoormus_en(I$5,QJ_1,hJ_1,zo,I$4,JaideJ_1,jaitetegur R_8))^2)</f>
        <v>3.39E-2</v>
      </c>
      <c r="J54" s="9">
        <f>SQRT((kaalutegur R_8*[1]!juhe(J5,6)+jaitetegur R_8*[1]!Jaitekoormus_EN(J$5,JaideJ_1,hJ_1))^2+(tuuletegur R_8*[1]!Tuulekoormus_en(J$5,QJ_1,hJ_1,zo,J$4,JaideJ_1,jaitetegur R_8))^2)</f>
        <v>3.39E-2</v>
      </c>
      <c r="K54" s="9">
        <f>SQRT((kaalutegur R_8*[1]!juhe(K5,6)+jaitetegur R_8*[1]!Jaitekoormus_EN(K$5,JaideJ_1,hJ_1))^2+(tuuletegur R_8*[1]!Tuulekoormus_en(K$5,QJ_1,hJ_1,zo,K$4,JaideJ_1,jaitetegur R_8))^2)</f>
        <v>3.39E-2</v>
      </c>
      <c r="L54" s="9">
        <f>SQRT((kaalutegur R_8*[1]!juhe(L5,6)+jaitetegur R_8*[1]!Jaitekoormus_EN(L$5,JaideJ_1,hJ_1))^2+(tuuletegur R_8*[1]!Tuulekoormus_en(L$5,QJ_1,hJ_1,zo,L$4,JaideJ_1,jaitetegur R_8))^2)</f>
        <v>3.39E-2</v>
      </c>
      <c r="M54" s="9">
        <f>SQRT((kaalutegur R_8*[1]!juhe(M5,6)+jaitetegur R_8*[1]!Jaitekoormus_EN(M$5,JaideJ_1,hJ_1))^2+(tuuletegur R_8*[1]!Tuulekoormus_en(M$5,QJ_1,hJ_1,zo,M$4,JaideJ_1,jaitetegur R_8))^2)</f>
        <v>3.39E-2</v>
      </c>
      <c r="N54" s="9">
        <f>SQRT((kaalutegur R_8*[1]!juhe(N5,6)+jaitetegur R_8*[1]!Jaitekoormus_EN(N$5,JaideJ_1,hJ_1))^2+(tuuletegur R_8*[1]!Tuulekoormus_en(N$5,QJ_1,hJ_1,zo,N$4,JaideJ_1,jaitetegur R_8))^2)</f>
        <v>3.39E-2</v>
      </c>
      <c r="O54" s="9">
        <f>SQRT((kaalutegur R_8*[1]!juhe(O5,6)+jaitetegur R_8*[1]!Jaitekoormus_EN(O$5,JaideJ_1,hJ_1))^2+(tuuletegur R_8*[1]!Tuulekoormus_en(O$5,QJ_1,hJ_1,zo,O$4,JaideJ_1,jaitetegur R_8))^2)</f>
        <v>3.39E-2</v>
      </c>
      <c r="P54" s="9">
        <f>SQRT((kaalutegur R_8*[1]!juhe(P5,6)+jaitetegur R_8*[1]!Jaitekoormus_EN(P$5,JaideJ_1,hJ_1))^2+(tuuletegur R_8*[1]!Tuulekoormus_en(P$5,QJ_1,hJ_1,zo,P$4,JaideJ_1,jaitetegur R_8))^2)</f>
        <v>3.39E-2</v>
      </c>
      <c r="Q54" s="9">
        <f>SQRT((kaalutegur R_8*[1]!juhe(Q5,6)+jaitetegur R_8*[1]!Jaitekoormus_EN(Q$5,JaideJ_1,hJ_1))^2+(tuuletegur R_8*[1]!Tuulekoormus_en(Q$5,QJ_1,hJ_1,zo,Q$4,JaideJ_1,jaitetegur R_8))^2)</f>
        <v>3.39E-2</v>
      </c>
      <c r="R54" s="9">
        <f>SQRT((kaalutegur R_8*[1]!juhe(R5,6)+jaitetegur R_8*[1]!Jaitekoormus_EN(R$5,JaideJ_1,hJ_1))^2+(tuuletegur R_8*[1]!Tuulekoormus_en(R$5,QJ_1,hJ_1,zo,R$4,JaideJ_1,jaitetegur R_8))^2)</f>
        <v>3.39E-2</v>
      </c>
      <c r="S54" s="9">
        <f>SQRT((kaalutegur R_8*[1]!juhe(S5,6)+jaitetegur R_8*[1]!Jaitekoormus_EN(S$5,JaideJ_1,hJ_1))^2+(tuuletegur R_8*[1]!Tuulekoormus_en(S$5,QJ_1,hJ_1,zo,S$4,JaideJ_1,jaitetegur R_8))^2)</f>
        <v>3.39E-2</v>
      </c>
      <c r="T54" s="9">
        <f>SQRT((kaalutegur R_8*[1]!juhe(T5,6)+jaitetegur R_8*[1]!Jaitekoormus_EN(T$5,JaideJ_1,hJ_1))^2+(tuuletegur R_8*[1]!Tuulekoormus_en(T$5,QJ_1,hJ_1,zo,T$4,JaideJ_1,jaitetegur R_8))^2)</f>
        <v>3.39E-2</v>
      </c>
      <c r="U54" s="9">
        <f>SQRT((kaalutegur R_8*[1]!juhe(U5,6)+jaitetegur R_8*[1]!Jaitekoormus_EN(U$5,JaideJ_1,hJ_1))^2+(tuuletegur R_8*[1]!Tuulekoormus_en(U$5,QJ_1,hJ_1,zo,U$4,JaideJ_1,jaitetegur R_8))^2)</f>
        <v>3.39E-2</v>
      </c>
      <c r="V54" s="9" t="e">
        <f>SQRT((kaalutegur R_8*[1]!juhe(V5,6)+jaitetegur R_8*[1]!Jaitekoormus_EN(V$5,JaideJ_1,hJ_1))^2+(tuuletegur R_8*[1]!Tuulekoormus_en(V$5,QJ_1,hJ_1,zo,V$4,JaideJ_1,jaitetegur R_8))^2)</f>
        <v>#VALUE!</v>
      </c>
      <c r="W54" s="9">
        <f>SQRT((kaalutegur R_8*[1]!juhe(W5,6)+jaitetegur R_8*[1]!Jaitekoormus_EN(W$5,JaideJ_1,hJ_1))^2+(tuuletegur R_8*[1]!Tuulekoormus_en(W$5,QJ_1,hJ_1,zo,W$4,JaideJ_1,jaitetegur R_8))^2)</f>
        <v>3.39E-2</v>
      </c>
      <c r="X54" s="9">
        <f>SQRT((kaalutegur R_8*[1]!juhe(X5,6)+jaitetegur R_8*[1]!Jaitekoormus_EN(X$5,JaideJ_1,hJ_1))^2+(tuuletegur R_8*[1]!Tuulekoormus_en(X$5,QJ_1,hJ_1,zo,X$4,JaideJ_1,jaitetegur R_8))^2)</f>
        <v>3.39E-2</v>
      </c>
      <c r="Y54" s="9">
        <f>SQRT((kaalutegur R_8*[1]!juhe(Y5,6)+jaitetegur R_8*[1]!Jaitekoormus_EN(Y$5,JaideJ_1,hJ_1))^2+(tuuletegur R_8*[1]!Tuulekoormus_en(Y$5,QJ_1,hJ_1,zo,Y$4,JaideJ_1,jaitetegur R_8))^2)</f>
        <v>3.4599999999999999E-2</v>
      </c>
      <c r="Z54" s="9">
        <f>SQRT((kaalutegur R_8*[1]!juhe(Z5,6)+jaitetegur R_8*[1]!Jaitekoormus_EN(Z$5,JaideJ_1,hJ_1))^2+(tuuletegur R_8*[1]!Tuulekoormus_en(Z$5,QJ_1,hJ_1,zo,Z$4,JaideJ_1,jaitetegur R_8))^2)</f>
        <v>3.4599999999999999E-2</v>
      </c>
    </row>
    <row r="55" spans="1:26" x14ac:dyDescent="0.2">
      <c r="A55" s="177"/>
      <c r="B55" s="189"/>
      <c r="C55" s="82" t="s">
        <v>104</v>
      </c>
      <c r="D55" s="22">
        <f>[1]!Olekuvorrand(D$4,D$5,D$6,5,D$9,Lähteandmed!$C45,D54)</f>
        <v>59.665262699127197</v>
      </c>
      <c r="E55" s="22">
        <f>[1]!Olekuvorrand(E$4,E$5,E$6,5,E$9,Lähteandmed!$C45,E54)</f>
        <v>59.145629405975342</v>
      </c>
      <c r="F55" s="22">
        <f>[1]!Olekuvorrand(F$4,F$5,F$6,5,F$9,Lähteandmed!$C45,F54)</f>
        <v>58.938086032867432</v>
      </c>
      <c r="G55" s="22">
        <f>[1]!Olekuvorrand(G$4,G$5,G$6,5,G$9,Lähteandmed!$C45,G54)</f>
        <v>58.859288692474365</v>
      </c>
      <c r="H55" s="22">
        <f>[1]!Olekuvorrand(H$4,H$5,H$6,5,H$9,Lähteandmed!$C45,H54)</f>
        <v>58.792054653167725</v>
      </c>
      <c r="I55" s="22">
        <f>[1]!Olekuvorrand(I$4,I$5,I$6,5,I$9,Lähteandmed!$C45,I54)</f>
        <v>56.476414203643799</v>
      </c>
      <c r="J55" s="22">
        <f>[1]!Olekuvorrand(J$4,J$5,J$6,5,J$9,Lähteandmed!$C45,J54)</f>
        <v>58.566033840179443</v>
      </c>
      <c r="K55" s="22">
        <f>[1]!Olekuvorrand(K$4,K$5,K$6,5,K$9,Lähteandmed!$C45,K54)</f>
        <v>58.386385440826416</v>
      </c>
      <c r="L55" s="22">
        <f>[1]!Olekuvorrand(L$4,L$5,L$6,5,L$9,Lähteandmed!$C45,L54)</f>
        <v>58.061420917510986</v>
      </c>
      <c r="M55" s="22">
        <f>[1]!Olekuvorrand(M$4,M$5,M$6,5,M$9,Lähteandmed!$C45,M54)</f>
        <v>59.675633907318115</v>
      </c>
      <c r="N55" s="22">
        <f>[1]!Olekuvorrand(N$4,N$5,N$6,5,N$9,Lähteandmed!$C45,N54)</f>
        <v>57.900130748748779</v>
      </c>
      <c r="O55" s="22">
        <f>[1]!Olekuvorrand(O$4,O$5,O$6,5,O$9,Lähteandmed!$C45,O54)</f>
        <v>55.96083402633667</v>
      </c>
      <c r="P55" s="22">
        <f>[1]!Olekuvorrand(P$4,P$5,P$6,5,P$9,Lähteandmed!$C45,P54)</f>
        <v>58.276355266571045</v>
      </c>
      <c r="Q55" s="22">
        <f>[1]!Olekuvorrand(Q$4,Q$5,Q$6,5,Q$9,Lähteandmed!$C45,Q54)</f>
        <v>59.30095911026001</v>
      </c>
      <c r="R55" s="22">
        <f>[1]!Olekuvorrand(R$4,R$5,R$6,5,R$9,Lähteandmed!$C45,R54)</f>
        <v>59.221446514129639</v>
      </c>
      <c r="S55" s="22">
        <f>[1]!Olekuvorrand(S$4,S$5,S$6,5,S$9,Lähteandmed!$C45,S54)</f>
        <v>58.042228221893311</v>
      </c>
      <c r="T55" s="22">
        <f>[1]!Olekuvorrand(T$4,T$5,T$6,5,T$9,Lähteandmed!$C45,T54)</f>
        <v>56.710898876190186</v>
      </c>
      <c r="U55" s="22">
        <f>[1]!Olekuvorrand(U$4,U$5,U$6,5,U$9,Lähteandmed!$C45,U54)</f>
        <v>57.075798511505127</v>
      </c>
      <c r="V55" s="22" t="e">
        <f>[1]!Olekuvorrand(V$4,V$5,V$6,5,V$9,Lähteandmed!$C45,V54)</f>
        <v>#VALUE!</v>
      </c>
      <c r="W55" s="22">
        <f>[1]!Olekuvorrand(W$4,W$5,W$6,5,W$9,Lähteandmed!$C45,W54)</f>
        <v>54.088413715362549</v>
      </c>
      <c r="X55" s="22">
        <f>[1]!Olekuvorrand(X$4,X$5,X$6,5,X$9,Lähteandmed!$C45,X54)</f>
        <v>47.290503978729248</v>
      </c>
      <c r="Y55" s="22">
        <f>[1]!Olekuvorrand(Y$4,Y$5,Y$6,5,Y$9,Lähteandmed!$C45,Y54)</f>
        <v>44.386565685272217</v>
      </c>
      <c r="Z55" s="22">
        <f>[1]!Olekuvorrand(Z$4,Z$5,Z$6,5,Z$9,Lähteandmed!$C45,Z54)</f>
        <v>8.402407169342041</v>
      </c>
    </row>
    <row r="56" spans="1:26" x14ac:dyDescent="0.2">
      <c r="A56" s="177"/>
      <c r="B56" s="189"/>
      <c r="C56" s="82" t="s">
        <v>105</v>
      </c>
      <c r="D56" s="9">
        <f>[1]!ripe(D55,D$9+Lähteandmed!$E45*$D$11,D$4,0)</f>
        <v>16.765314012834505</v>
      </c>
      <c r="E56" s="9">
        <f>[1]!ripe(E55,E$9+Lähteandmed!$E45*$D$11,E$4,0)</f>
        <v>14.999384492963133</v>
      </c>
      <c r="F56" s="9">
        <f>[1]!ripe(F55,F$9+Lähteandmed!$E45*$D$11,F$4,0)</f>
        <v>14.379400643487815</v>
      </c>
      <c r="G56" s="9">
        <f>[1]!ripe(G55,G$9+Lähteandmed!$E45*$D$11,G$4,0)</f>
        <v>14.154841176476348</v>
      </c>
      <c r="H56" s="9">
        <f>[1]!ripe(H55,H$9+Lähteandmed!$E45*$D$11,H$4,0)</f>
        <v>13.967799502536419</v>
      </c>
      <c r="I56" s="9">
        <f>[1]!ripe(I55,I$9+Lähteandmed!$E45*$D$11,I$4,0)</f>
        <v>9.3373431578055239</v>
      </c>
      <c r="J56" s="9">
        <f>[1]!ripe(J55,J$9+Lähteandmed!$E45*$D$11,J$4,0)</f>
        <v>13.367973730571221</v>
      </c>
      <c r="K56" s="9">
        <f>[1]!ripe(K55,K$9+Lähteandmed!$E45*$D$11,K$4,0)</f>
        <v>12.920469189599133</v>
      </c>
      <c r="L56" s="9">
        <f>[1]!ripe(L55,L$9+Lähteandmed!$E45*$D$11,L$4,0)</f>
        <v>12.170503437099779</v>
      </c>
      <c r="M56" s="9">
        <f>[1]!ripe(M55,M$9+Lähteandmed!$E45*$D$11,M$4,0)</f>
        <v>16.803975939872057</v>
      </c>
      <c r="N56" s="9">
        <f>[1]!ripe(N55,N$9+Lähteandmed!$E45*$D$11,N$4,0)</f>
        <v>11.823821751313218</v>
      </c>
      <c r="O56" s="9">
        <f>[1]!ripe(O55,O$9+Lähteandmed!$E45*$D$11,O$4,0)</f>
        <v>8.6316316523072896</v>
      </c>
      <c r="P56" s="9">
        <f>[1]!ripe(P55,P$9+Lähteandmed!$E45*$D$11,P$4,0)</f>
        <v>12.658330650428391</v>
      </c>
      <c r="Q56" s="9">
        <f>[1]!ripe(Q55,Q$9+Lähteandmed!$E45*$D$11,Q$4,0)</f>
        <v>15.493645963080724</v>
      </c>
      <c r="R56" s="9">
        <f>[1]!ripe(R55,R$9+Lähteandmed!$E45*$D$11,R$4,0)</f>
        <v>15.237501187857882</v>
      </c>
      <c r="S56" s="9">
        <f>[1]!ripe(S55,S$9+Lähteandmed!$E45*$D$11,S$4,0)</f>
        <v>12.128486691168682</v>
      </c>
      <c r="T56" s="9">
        <f>[1]!ripe(T55,T$9+Lähteandmed!$E45*$D$11,T$4,0)</f>
        <v>9.6876861136672368</v>
      </c>
      <c r="U56" s="9">
        <f>[1]!ripe(U55,U$9+Lähteandmed!$E45*$D$11,U$4,0)</f>
        <v>10.274282022083456</v>
      </c>
      <c r="V56" s="9">
        <f>[1]!ripe(V55,V$9+Lähteandmed!$E45*$D$11,V$4,0)</f>
        <v>0</v>
      </c>
      <c r="W56" s="9">
        <f>[1]!ripe(W55,W$9+Lähteandmed!$E45*$D$11,W$4,0)</f>
        <v>6.6365240665543146</v>
      </c>
      <c r="X56" s="9">
        <f>[1]!ripe(X55,X$9+Lähteandmed!$E45*$D$11,X$4,0)</f>
        <v>2.9962493286489389</v>
      </c>
      <c r="Y56" s="9">
        <f>[1]!ripe(Y55,Y$9+Lähteandmed!$E45*$D$11,Y$4,0)</f>
        <v>3.2876225699197179</v>
      </c>
      <c r="Z56" s="9">
        <f>[1]!ripe(Z55,Z$9+Lähteandmed!$E45*$D$11,Z$4,0)</f>
        <v>1.3793941624507808</v>
      </c>
    </row>
    <row r="57" spans="1:26" x14ac:dyDescent="0.2">
      <c r="A57" s="77"/>
      <c r="B57" s="189"/>
      <c r="C57" s="82" t="s">
        <v>49</v>
      </c>
      <c r="D57" s="56">
        <f>D56/D$4^2*1000000</f>
        <v>71.021224214973373</v>
      </c>
      <c r="E57" s="56">
        <f t="shared" ref="E57:N57" si="69">E56/E$4^2*1000000</f>
        <v>71.645192426879404</v>
      </c>
      <c r="F57" s="56">
        <f t="shared" si="69"/>
        <v>71.897482345064859</v>
      </c>
      <c r="G57" s="56">
        <f t="shared" si="69"/>
        <v>71.99373444928834</v>
      </c>
      <c r="H57" s="56">
        <f t="shared" si="69"/>
        <v>72.076065805121203</v>
      </c>
      <c r="I57" s="56">
        <f t="shared" si="69"/>
        <v>75.031321654387213</v>
      </c>
      <c r="J57" s="56">
        <f t="shared" si="69"/>
        <v>72.35422517365086</v>
      </c>
      <c r="K57" s="56">
        <f t="shared" si="69"/>
        <v>72.576851058790623</v>
      </c>
      <c r="L57" s="56">
        <f t="shared" si="69"/>
        <v>72.98305713221005</v>
      </c>
      <c r="M57" s="56">
        <f t="shared" si="69"/>
        <v>71.008881222464041</v>
      </c>
      <c r="N57" s="56">
        <f t="shared" si="69"/>
        <v>73.186363229267357</v>
      </c>
      <c r="O57" s="56">
        <f t="shared" ref="O57:U57" si="70">O56/O$4^2*1000000</f>
        <v>75.722602668961642</v>
      </c>
      <c r="P57" s="56">
        <f t="shared" si="70"/>
        <v>72.713881652628842</v>
      </c>
      <c r="Q57" s="56">
        <f t="shared" si="70"/>
        <v>71.457528909795414</v>
      </c>
      <c r="R57" s="56">
        <f t="shared" si="70"/>
        <v>71.553470059009371</v>
      </c>
      <c r="S57" s="56">
        <f t="shared" si="70"/>
        <v>73.0071902787776</v>
      </c>
      <c r="T57" s="56">
        <f t="shared" si="70"/>
        <v>74.721086845250056</v>
      </c>
      <c r="U57" s="56">
        <f t="shared" si="70"/>
        <v>74.243376536305831</v>
      </c>
      <c r="V57" s="56">
        <f t="shared" ref="V57:W57" si="71">V56/V$4^2*1000000</f>
        <v>0</v>
      </c>
      <c r="W57" s="56">
        <f t="shared" si="71"/>
        <v>78.343950375391344</v>
      </c>
      <c r="X57" s="56">
        <f t="shared" ref="X57" si="72">X56/X$4^2*1000000</f>
        <v>89.605727228155175</v>
      </c>
      <c r="Y57" s="56">
        <f t="shared" ref="Y57:Z57" si="73">Y56/Y$4^2*1000000</f>
        <v>97.439392600609921</v>
      </c>
      <c r="Z57" s="56">
        <f t="shared" si="73"/>
        <v>514.7334463605473</v>
      </c>
    </row>
    <row r="58" spans="1:26" ht="38.25" x14ac:dyDescent="0.2">
      <c r="A58" s="187">
        <v>9</v>
      </c>
      <c r="B58" s="188" t="str">
        <f>Lähteandmed!B48</f>
        <v>T +15</v>
      </c>
      <c r="C58" s="81" t="s">
        <v>288</v>
      </c>
      <c r="D58" s="6">
        <f>SQRT((kaalutegur R_9*[1]!juhe(D5,6)+jaitetegur R_9*[1]!Jaitekoormus_EN(D$5,JaideJ_1,hJ_1))^2+(tuuletegur R_9*[1]!Tuulekoormus_en(D$5,QJ_1,hJ_1,zo,D$4,JaideJ_1,jaitetegur R_9))^2)</f>
        <v>3.39E-2</v>
      </c>
      <c r="E58" s="6">
        <f>SQRT((kaalutegur R_9*[1]!juhe(E5,6)+jaitetegur R_9*[1]!Jaitekoormus_EN(E$5,JaideJ_1,hJ_1))^2+(tuuletegur R_9*[1]!Tuulekoormus_en(E$5,QJ_1,hJ_1,zo,E$4,JaideJ_1,jaitetegur R_9))^2)</f>
        <v>3.39E-2</v>
      </c>
      <c r="F58" s="6">
        <f>SQRT((kaalutegur R_9*[1]!juhe(F5,6)+jaitetegur R_9*[1]!Jaitekoormus_EN(F$5,JaideJ_1,hJ_1))^2+(tuuletegur R_9*[1]!Tuulekoormus_en(F$5,QJ_1,hJ_1,zo,F$4,JaideJ_1,jaitetegur R_9))^2)</f>
        <v>3.39E-2</v>
      </c>
      <c r="G58" s="6">
        <f>SQRT((kaalutegur R_9*[1]!juhe(G5,6)+jaitetegur R_9*[1]!Jaitekoormus_EN(G$5,JaideJ_1,hJ_1))^2+(tuuletegur R_9*[1]!Tuulekoormus_en(G$5,QJ_1,hJ_1,zo,G$4,JaideJ_1,jaitetegur R_9))^2)</f>
        <v>3.39E-2</v>
      </c>
      <c r="H58" s="6">
        <f>SQRT((kaalutegur R_9*[1]!juhe(H5,6)+jaitetegur R_9*[1]!Jaitekoormus_EN(H$5,JaideJ_1,hJ_1))^2+(tuuletegur R_9*[1]!Tuulekoormus_en(H$5,QJ_1,hJ_1,zo,H$4,JaideJ_1,jaitetegur R_9))^2)</f>
        <v>3.39E-2</v>
      </c>
      <c r="I58" s="6">
        <f>SQRT((kaalutegur R_9*[1]!juhe(I5,6)+jaitetegur R_9*[1]!Jaitekoormus_EN(I$5,JaideJ_1,hJ_1))^2+(tuuletegur R_9*[1]!Tuulekoormus_en(I$5,QJ_1,hJ_1,zo,I$4,JaideJ_1,jaitetegur R_9))^2)</f>
        <v>3.39E-2</v>
      </c>
      <c r="J58" s="6">
        <f>SQRT((kaalutegur R_9*[1]!juhe(J5,6)+jaitetegur R_9*[1]!Jaitekoormus_EN(J$5,JaideJ_1,hJ_1))^2+(tuuletegur R_9*[1]!Tuulekoormus_en(J$5,QJ_1,hJ_1,zo,J$4,JaideJ_1,jaitetegur R_9))^2)</f>
        <v>3.39E-2</v>
      </c>
      <c r="K58" s="6">
        <f>SQRT((kaalutegur R_9*[1]!juhe(K5,6)+jaitetegur R_9*[1]!Jaitekoormus_EN(K$5,JaideJ_1,hJ_1))^2+(tuuletegur R_9*[1]!Tuulekoormus_en(K$5,QJ_1,hJ_1,zo,K$4,JaideJ_1,jaitetegur R_9))^2)</f>
        <v>3.39E-2</v>
      </c>
      <c r="L58" s="6">
        <f>SQRT((kaalutegur R_9*[1]!juhe(L5,6)+jaitetegur R_9*[1]!Jaitekoormus_EN(L$5,JaideJ_1,hJ_1))^2+(tuuletegur R_9*[1]!Tuulekoormus_en(L$5,QJ_1,hJ_1,zo,L$4,JaideJ_1,jaitetegur R_9))^2)</f>
        <v>3.39E-2</v>
      </c>
      <c r="M58" s="6">
        <f>SQRT((kaalutegur R_9*[1]!juhe(M5,6)+jaitetegur R_9*[1]!Jaitekoormus_EN(M$5,JaideJ_1,hJ_1))^2+(tuuletegur R_9*[1]!Tuulekoormus_en(M$5,QJ_1,hJ_1,zo,M$4,JaideJ_1,jaitetegur R_9))^2)</f>
        <v>3.39E-2</v>
      </c>
      <c r="N58" s="6">
        <f>SQRT((kaalutegur R_9*[1]!juhe(N5,6)+jaitetegur R_9*[1]!Jaitekoormus_EN(N$5,JaideJ_1,hJ_1))^2+(tuuletegur R_9*[1]!Tuulekoormus_en(N$5,QJ_1,hJ_1,zo,N$4,JaideJ_1,jaitetegur R_9))^2)</f>
        <v>3.39E-2</v>
      </c>
      <c r="O58" s="6">
        <f>SQRT((kaalutegur R_9*[1]!juhe(O5,6)+jaitetegur R_9*[1]!Jaitekoormus_EN(O$5,JaideJ_1,hJ_1))^2+(tuuletegur R_9*[1]!Tuulekoormus_en(O$5,QJ_1,hJ_1,zo,O$4,JaideJ_1,jaitetegur R_9))^2)</f>
        <v>3.39E-2</v>
      </c>
      <c r="P58" s="6">
        <f>SQRT((kaalutegur R_9*[1]!juhe(P5,6)+jaitetegur R_9*[1]!Jaitekoormus_EN(P$5,JaideJ_1,hJ_1))^2+(tuuletegur R_9*[1]!Tuulekoormus_en(P$5,QJ_1,hJ_1,zo,P$4,JaideJ_1,jaitetegur R_9))^2)</f>
        <v>3.39E-2</v>
      </c>
      <c r="Q58" s="6">
        <f>SQRT((kaalutegur R_9*[1]!juhe(Q5,6)+jaitetegur R_9*[1]!Jaitekoormus_EN(Q$5,JaideJ_1,hJ_1))^2+(tuuletegur R_9*[1]!Tuulekoormus_en(Q$5,QJ_1,hJ_1,zo,Q$4,JaideJ_1,jaitetegur R_9))^2)</f>
        <v>3.39E-2</v>
      </c>
      <c r="R58" s="6">
        <f>SQRT((kaalutegur R_9*[1]!juhe(R5,6)+jaitetegur R_9*[1]!Jaitekoormus_EN(R$5,JaideJ_1,hJ_1))^2+(tuuletegur R_9*[1]!Tuulekoormus_en(R$5,QJ_1,hJ_1,zo,R$4,JaideJ_1,jaitetegur R_9))^2)</f>
        <v>3.39E-2</v>
      </c>
      <c r="S58" s="6">
        <f>SQRT((kaalutegur R_9*[1]!juhe(S5,6)+jaitetegur R_9*[1]!Jaitekoormus_EN(S$5,JaideJ_1,hJ_1))^2+(tuuletegur R_9*[1]!Tuulekoormus_en(S$5,QJ_1,hJ_1,zo,S$4,JaideJ_1,jaitetegur R_9))^2)</f>
        <v>3.39E-2</v>
      </c>
      <c r="T58" s="6">
        <f>SQRT((kaalutegur R_9*[1]!juhe(T5,6)+jaitetegur R_9*[1]!Jaitekoormus_EN(T$5,JaideJ_1,hJ_1))^2+(tuuletegur R_9*[1]!Tuulekoormus_en(T$5,QJ_1,hJ_1,zo,T$4,JaideJ_1,jaitetegur R_9))^2)</f>
        <v>3.39E-2</v>
      </c>
      <c r="U58" s="6">
        <f>SQRT((kaalutegur R_9*[1]!juhe(U5,6)+jaitetegur R_9*[1]!Jaitekoormus_EN(U$5,JaideJ_1,hJ_1))^2+(tuuletegur R_9*[1]!Tuulekoormus_en(U$5,QJ_1,hJ_1,zo,U$4,JaideJ_1,jaitetegur R_9))^2)</f>
        <v>3.39E-2</v>
      </c>
      <c r="V58" s="6" t="e">
        <f>SQRT((kaalutegur R_9*[1]!juhe(V5,6)+jaitetegur R_9*[1]!Jaitekoormus_EN(V$5,JaideJ_1,hJ_1))^2+(tuuletegur R_9*[1]!Tuulekoormus_en(V$5,QJ_1,hJ_1,zo,V$4,JaideJ_1,jaitetegur R_9))^2)</f>
        <v>#VALUE!</v>
      </c>
      <c r="W58" s="6">
        <f>SQRT((kaalutegur R_9*[1]!juhe(W5,6)+jaitetegur R_9*[1]!Jaitekoormus_EN(W$5,JaideJ_1,hJ_1))^2+(tuuletegur R_9*[1]!Tuulekoormus_en(W$5,QJ_1,hJ_1,zo,W$4,JaideJ_1,jaitetegur R_9))^2)</f>
        <v>3.39E-2</v>
      </c>
      <c r="X58" s="6">
        <f>SQRT((kaalutegur R_9*[1]!juhe(X5,6)+jaitetegur R_9*[1]!Jaitekoormus_EN(X$5,JaideJ_1,hJ_1))^2+(tuuletegur R_9*[1]!Tuulekoormus_en(X$5,QJ_1,hJ_1,zo,X$4,JaideJ_1,jaitetegur R_9))^2)</f>
        <v>3.39E-2</v>
      </c>
      <c r="Y58" s="6">
        <f>SQRT((kaalutegur R_9*[1]!juhe(Y5,6)+jaitetegur R_9*[1]!Jaitekoormus_EN(Y$5,JaideJ_1,hJ_1))^2+(tuuletegur R_9*[1]!Tuulekoormus_en(Y$5,QJ_1,hJ_1,zo,Y$4,JaideJ_1,jaitetegur R_9))^2)</f>
        <v>3.4599999999999999E-2</v>
      </c>
      <c r="Z58" s="6">
        <f>SQRT((kaalutegur R_9*[1]!juhe(Z5,6)+jaitetegur R_9*[1]!Jaitekoormus_EN(Z$5,JaideJ_1,hJ_1))^2+(tuuletegur R_9*[1]!Tuulekoormus_en(Z$5,QJ_1,hJ_1,zo,Z$4,JaideJ_1,jaitetegur R_9))^2)</f>
        <v>3.4599999999999999E-2</v>
      </c>
    </row>
    <row r="59" spans="1:26" x14ac:dyDescent="0.2">
      <c r="A59" s="187"/>
      <c r="B59" s="188"/>
      <c r="C59" s="81" t="s">
        <v>104</v>
      </c>
      <c r="D59" s="3">
        <f>[1]!Olekuvorrand(D$4,D$5,D$6,5,D$9,Lähteandmed!$C48,D58)</f>
        <v>63.085854053497314</v>
      </c>
      <c r="E59" s="3">
        <f>[1]!Olekuvorrand(E$4,E$5,E$6,5,E$9,Lähteandmed!$C48,E58)</f>
        <v>62.886178493499756</v>
      </c>
      <c r="F59" s="3">
        <f>[1]!Olekuvorrand(F$4,F$5,F$6,5,F$9,Lähteandmed!$C48,F58)</f>
        <v>62.80595064163208</v>
      </c>
      <c r="G59" s="3">
        <f>[1]!Olekuvorrand(G$4,G$5,G$6,5,G$9,Lähteandmed!$C48,G58)</f>
        <v>62.77543306350708</v>
      </c>
      <c r="H59" s="3">
        <f>[1]!Olekuvorrand(H$4,H$5,H$6,5,H$9,Lähteandmed!$C48,H58)</f>
        <v>62.749207019805908</v>
      </c>
      <c r="I59" s="3">
        <f>[1]!Olekuvorrand(I$4,I$5,I$6,5,I$9,Lähteandmed!$C48,I58)</f>
        <v>61.830580234527588</v>
      </c>
      <c r="J59" s="3">
        <f>[1]!Olekuvorrand(J$4,J$5,J$6,5,J$9,Lähteandmed!$C48,J58)</f>
        <v>62.661230564117432</v>
      </c>
      <c r="K59" s="3">
        <f>[1]!Olekuvorrand(K$4,K$5,K$6,5,K$9,Lähteandmed!$C48,K58)</f>
        <v>62.590897083282471</v>
      </c>
      <c r="L59" s="3">
        <f>[1]!Olekuvorrand(L$4,L$5,L$6,5,L$9,Lähteandmed!$C48,L58)</f>
        <v>62.463343143463135</v>
      </c>
      <c r="M59" s="3">
        <f>[1]!Olekuvorrand(M$4,M$5,M$6,5,M$9,Lähteandmed!$C48,M58)</f>
        <v>63.08978796005249</v>
      </c>
      <c r="N59" s="3">
        <f>[1]!Olekuvorrand(N$4,N$5,N$6,5,N$9,Lähteandmed!$C48,N58)</f>
        <v>62.399685382843018</v>
      </c>
      <c r="O59" s="3">
        <f>[1]!Olekuvorrand(O$4,O$5,O$6,5,O$9,Lähteandmed!$C48,O58)</f>
        <v>61.621487140655518</v>
      </c>
      <c r="P59" s="3">
        <f>[1]!Olekuvorrand(P$4,P$5,P$6,5,P$9,Lähteandmed!$C48,P58)</f>
        <v>62.547743320465088</v>
      </c>
      <c r="Q59" s="3">
        <f>[1]!Olekuvorrand(Q$4,Q$5,Q$6,5,Q$9,Lähteandmed!$C48,Q58)</f>
        <v>62.946140766143799</v>
      </c>
      <c r="R59" s="3">
        <f>[1]!Olekuvorrand(R$4,R$5,R$6,5,R$9,Lähteandmed!$C48,R58)</f>
        <v>62.915503978729248</v>
      </c>
      <c r="S59" s="3">
        <f>[1]!Olekuvorrand(S$4,S$5,S$6,5,S$9,Lähteandmed!$C48,S58)</f>
        <v>62.455713748931885</v>
      </c>
      <c r="T59" s="3">
        <f>[1]!Olekuvorrand(T$4,T$5,T$6,5,T$9,Lähteandmed!$C48,T58)</f>
        <v>61.925232410430908</v>
      </c>
      <c r="U59" s="3">
        <f>[1]!Olekuvorrand(U$4,U$5,U$6,5,U$9,Lähteandmed!$C48,U58)</f>
        <v>62.071740627288818</v>
      </c>
      <c r="V59" s="3" t="e">
        <f>[1]!Olekuvorrand(V$4,V$5,V$6,5,V$9,Lähteandmed!$C48,V58)</f>
        <v>#VALUE!</v>
      </c>
      <c r="W59" s="3">
        <f>[1]!Olekuvorrand(W$4,W$5,W$6,5,W$9,Lähteandmed!$C48,W58)</f>
        <v>60.850441455841064</v>
      </c>
      <c r="X59" s="3">
        <f>[1]!Olekuvorrand(X$4,X$5,X$6,5,X$9,Lähteandmed!$C48,X58)</f>
        <v>57.969629764556885</v>
      </c>
      <c r="Y59" s="3">
        <f>[1]!Olekuvorrand(Y$4,Y$5,Y$6,5,Y$9,Lähteandmed!$C48,Y58)</f>
        <v>53.714573383331299</v>
      </c>
      <c r="Z59" s="3">
        <f>[1]!Olekuvorrand(Z$4,Z$5,Z$6,5,Z$9,Lähteandmed!$C48,Z58)</f>
        <v>9.3742012977600098</v>
      </c>
    </row>
    <row r="60" spans="1:26" x14ac:dyDescent="0.2">
      <c r="A60" s="187"/>
      <c r="B60" s="188"/>
      <c r="C60" s="81" t="s">
        <v>105</v>
      </c>
      <c r="D60" s="3">
        <f>[1]!ripe(D59,D$9+Lähteandmed!$E48*$D$11,D$4,0)</f>
        <v>15.856278397386216</v>
      </c>
      <c r="E60" s="3">
        <f>[1]!ripe(E59,E$9+Lähteandmed!$E48*$D$11,E$4,0)</f>
        <v>14.107202215034121</v>
      </c>
      <c r="F60" s="3">
        <f>[1]!ripe(F59,F$9+Lähteandmed!$E48*$D$11,F$4,0)</f>
        <v>13.493854381135295</v>
      </c>
      <c r="G60" s="3">
        <f>[1]!ripe(G59,G$9+Lähteandmed!$E48*$D$11,G$4,0)</f>
        <v>13.271814188195096</v>
      </c>
      <c r="H60" s="3">
        <f>[1]!ripe(H59,H$9+Lähteandmed!$E48*$D$11,H$4,0)</f>
        <v>13.086948357425637</v>
      </c>
      <c r="I60" s="3">
        <f>[1]!ripe(I59,I$9+Lähteandmed!$E48*$D$11,I$4,0)</f>
        <v>8.5287839405929713</v>
      </c>
      <c r="J60" s="3">
        <f>[1]!ripe(J59,J$9+Lähteandmed!$E48*$D$11,J$4,0)</f>
        <v>12.494315780762724</v>
      </c>
      <c r="K60" s="3">
        <f>[1]!ripe(K59,K$9+Lähteandmed!$E48*$D$11,K$4,0)</f>
        <v>12.052543250442497</v>
      </c>
      <c r="L60" s="3">
        <f>[1]!ripe(L59,L$9+Lähteandmed!$E48*$D$11,L$4,0)</f>
        <v>11.312822645699438</v>
      </c>
      <c r="M60" s="3">
        <f>[1]!ripe(M59,M$9+Lähteandmed!$E48*$D$11,M$4,0)</f>
        <v>15.8946154171597</v>
      </c>
      <c r="N60" s="3">
        <f>[1]!ripe(N59,N$9+Lähteandmed!$E48*$D$11,N$4,0)</f>
        <v>10.97122238919442</v>
      </c>
      <c r="O60" s="3">
        <f>[1]!ripe(O59,O$9+Lähteandmed!$E48*$D$11,O$4,0)</f>
        <v>7.8387154981943841</v>
      </c>
      <c r="P60" s="3">
        <f>[1]!ripe(P59,P$9+Lähteandmed!$E48*$D$11,P$4,0)</f>
        <v>11.793892711469372</v>
      </c>
      <c r="Q60" s="3">
        <f>[1]!ripe(Q59,Q$9+Lähteandmed!$E48*$D$11,Q$4,0)</f>
        <v>14.596416151054557</v>
      </c>
      <c r="R60" s="3">
        <f>[1]!ripe(R59,R$9+Lähteandmed!$E48*$D$11,R$4,0)</f>
        <v>14.342837687683394</v>
      </c>
      <c r="S60" s="3">
        <f>[1]!ripe(S59,S$9+Lähteandmed!$E48*$D$11,S$4,0)</f>
        <v>11.271416981077211</v>
      </c>
      <c r="T60" s="3">
        <f>[1]!ripe(T59,T$9+Lähteandmed!$E48*$D$11,T$4,0)</f>
        <v>8.8719471231877378</v>
      </c>
      <c r="U60" s="3">
        <f>[1]!ripe(U59,U$9+Lähteandmed!$E48*$D$11,U$4,0)</f>
        <v>9.4473402004938798</v>
      </c>
      <c r="V60" s="3">
        <f>[1]!ripe(V59,V$9+Lähteandmed!$E48*$D$11,V$4,0)</f>
        <v>0</v>
      </c>
      <c r="W60" s="3">
        <f>[1]!ripe(W59,W$9+Lähteandmed!$E48*$D$11,W$4,0)</f>
        <v>5.8990378829748549</v>
      </c>
      <c r="X60" s="3">
        <f>[1]!ripe(X59,X$9+Lähteandmed!$E48*$D$11,X$4,0)</f>
        <v>2.4442823142605348</v>
      </c>
      <c r="Y60" s="3">
        <f>[1]!ripe(Y59,Y$9+Lähteandmed!$E48*$D$11,Y$4,0)</f>
        <v>2.7166980198600781</v>
      </c>
      <c r="Z60" s="3">
        <f>[1]!ripe(Z59,Z$9+Lähteandmed!$E48*$D$11,Z$4,0)</f>
        <v>1.2363966840241116</v>
      </c>
    </row>
    <row r="61" spans="1:26" x14ac:dyDescent="0.2">
      <c r="A61" s="78"/>
      <c r="B61" s="188"/>
      <c r="C61" s="81" t="s">
        <v>49</v>
      </c>
      <c r="D61" s="55">
        <f>D60/D$4^2*1000000</f>
        <v>67.170367486926082</v>
      </c>
      <c r="E61" s="55">
        <f t="shared" ref="E61:N61" si="74">E60/E$4^2*1000000</f>
        <v>67.383646160626697</v>
      </c>
      <c r="F61" s="55">
        <f t="shared" si="74"/>
        <v>67.469721526531515</v>
      </c>
      <c r="G61" s="55">
        <f t="shared" si="74"/>
        <v>67.502521180747763</v>
      </c>
      <c r="H61" s="55">
        <f t="shared" si="74"/>
        <v>67.530733873059035</v>
      </c>
      <c r="I61" s="55">
        <f t="shared" si="74"/>
        <v>68.534048749451728</v>
      </c>
      <c r="J61" s="55">
        <f t="shared" si="74"/>
        <v>67.625547118230045</v>
      </c>
      <c r="K61" s="55">
        <f t="shared" si="74"/>
        <v>67.701538042531155</v>
      </c>
      <c r="L61" s="55">
        <f t="shared" si="74"/>
        <v>67.839788694426602</v>
      </c>
      <c r="M61" s="55">
        <f t="shared" si="74"/>
        <v>67.166179139532403</v>
      </c>
      <c r="N61" s="55">
        <f t="shared" si="74"/>
        <v>67.908996239348227</v>
      </c>
      <c r="O61" s="55">
        <f t="shared" ref="O61:U61" si="75">O60/O$4^2*1000000</f>
        <v>68.766597442343425</v>
      </c>
      <c r="P61" s="55">
        <f t="shared" si="75"/>
        <v>67.748247579278001</v>
      </c>
      <c r="Q61" s="55">
        <f t="shared" si="75"/>
        <v>67.31945673592719</v>
      </c>
      <c r="R61" s="55">
        <f t="shared" si="75"/>
        <v>67.352238033929325</v>
      </c>
      <c r="S61" s="55">
        <f t="shared" si="75"/>
        <v>67.848075790703277</v>
      </c>
      <c r="T61" s="55">
        <f t="shared" si="75"/>
        <v>68.429295055600321</v>
      </c>
      <c r="U61" s="55">
        <f t="shared" si="75"/>
        <v>68.267781073583308</v>
      </c>
      <c r="V61" s="55">
        <f t="shared" ref="V61:W61" si="76">V60/V$4^2*1000000</f>
        <v>0</v>
      </c>
      <c r="W61" s="55">
        <f t="shared" si="76"/>
        <v>69.637950006905655</v>
      </c>
      <c r="X61" s="55">
        <f t="shared" ref="X61" si="77">X60/X$4^2*1000000</f>
        <v>73.098621074700105</v>
      </c>
      <c r="Y61" s="55">
        <f t="shared" ref="Y61:Z61" si="78">Y60/Y$4^2*1000000</f>
        <v>80.518185802852031</v>
      </c>
      <c r="Z61" s="55">
        <f t="shared" si="78"/>
        <v>461.37263993183825</v>
      </c>
    </row>
    <row r="62" spans="1:26" ht="38.25" x14ac:dyDescent="0.2">
      <c r="A62" s="177">
        <v>10</v>
      </c>
      <c r="B62" s="189" t="str">
        <f>Lähteandmed!B51</f>
        <v>T+60</v>
      </c>
      <c r="C62" s="82" t="s">
        <v>288</v>
      </c>
      <c r="D62" s="9">
        <f>SQRT((kaalutegur R_10*[1]!juhe(D5,6)+jaitetegur R_10*[1]!Jaitekoormus_EN(D$5,JaideJ_1,hJ_1))^2+(tuuletegur R_10*[1]!Tuulekoormus_en(D$5,QJ_1,hJ_1,zo,D$4,JaideJ_1,jaitetegur R_10))^2)</f>
        <v>3.39E-2</v>
      </c>
      <c r="E62" s="9">
        <f>SQRT((kaalutegur R_10*[1]!juhe(E5,6)+jaitetegur R_10*[1]!Jaitekoormus_EN(E$5,JaideJ_1,hJ_1))^2+(tuuletegur R_10*[1]!Tuulekoormus_en(E$5,QJ_1,hJ_1,zo,E$4,JaideJ_1,jaitetegur R_10))^2)</f>
        <v>3.39E-2</v>
      </c>
      <c r="F62" s="9">
        <f>SQRT((kaalutegur R_10*[1]!juhe(F5,6)+jaitetegur R_10*[1]!Jaitekoormus_EN(F$5,JaideJ_1,hJ_1))^2+(tuuletegur R_10*[1]!Tuulekoormus_en(F$5,QJ_1,hJ_1,zo,F$4,JaideJ_1,jaitetegur R_10))^2)</f>
        <v>3.39E-2</v>
      </c>
      <c r="G62" s="9">
        <f>SQRT((kaalutegur R_10*[1]!juhe(G5,6)+jaitetegur R_10*[1]!Jaitekoormus_EN(G$5,JaideJ_1,hJ_1))^2+(tuuletegur R_10*[1]!Tuulekoormus_en(G$5,QJ_1,hJ_1,zo,G$4,JaideJ_1,jaitetegur R_10))^2)</f>
        <v>3.39E-2</v>
      </c>
      <c r="H62" s="9">
        <f>SQRT((kaalutegur R_10*[1]!juhe(H5,6)+jaitetegur R_10*[1]!Jaitekoormus_EN(H$5,JaideJ_1,hJ_1))^2+(tuuletegur R_10*[1]!Tuulekoormus_en(H$5,QJ_1,hJ_1,zo,H$4,JaideJ_1,jaitetegur R_10))^2)</f>
        <v>3.39E-2</v>
      </c>
      <c r="I62" s="9">
        <f>SQRT((kaalutegur R_10*[1]!juhe(I5,6)+jaitetegur R_10*[1]!Jaitekoormus_EN(I$5,JaideJ_1,hJ_1))^2+(tuuletegur R_10*[1]!Tuulekoormus_en(I$5,QJ_1,hJ_1,zo,I$4,JaideJ_1,jaitetegur R_10))^2)</f>
        <v>3.39E-2</v>
      </c>
      <c r="J62" s="9">
        <f>SQRT((kaalutegur R_10*[1]!juhe(J5,6)+jaitetegur R_10*[1]!Jaitekoormus_EN(J$5,JaideJ_1,hJ_1))^2+(tuuletegur R_10*[1]!Tuulekoormus_en(J$5,QJ_1,hJ_1,zo,J$4,JaideJ_1,jaitetegur R_10))^2)</f>
        <v>3.39E-2</v>
      </c>
      <c r="K62" s="9">
        <f>SQRT((kaalutegur R_10*[1]!juhe(K5,6)+jaitetegur R_10*[1]!Jaitekoormus_EN(K$5,JaideJ_1,hJ_1))^2+(tuuletegur R_10*[1]!Tuulekoormus_en(K$5,QJ_1,hJ_1,zo,K$4,JaideJ_1,jaitetegur R_10))^2)</f>
        <v>3.39E-2</v>
      </c>
      <c r="L62" s="9">
        <f>SQRT((kaalutegur R_10*[1]!juhe(L5,6)+jaitetegur R_10*[1]!Jaitekoormus_EN(L$5,JaideJ_1,hJ_1))^2+(tuuletegur R_10*[1]!Tuulekoormus_en(L$5,QJ_1,hJ_1,zo,L$4,JaideJ_1,jaitetegur R_10))^2)</f>
        <v>3.39E-2</v>
      </c>
      <c r="M62" s="9">
        <f>SQRT((kaalutegur R_10*[1]!juhe(M5,6)+jaitetegur R_10*[1]!Jaitekoormus_EN(M$5,JaideJ_1,hJ_1))^2+(tuuletegur R_10*[1]!Tuulekoormus_en(M$5,QJ_1,hJ_1,zo,M$4,JaideJ_1,jaitetegur R_10))^2)</f>
        <v>3.39E-2</v>
      </c>
      <c r="N62" s="9">
        <f>SQRT((kaalutegur R_10*[1]!juhe(N5,6)+jaitetegur R_10*[1]!Jaitekoormus_EN(N$5,JaideJ_1,hJ_1))^2+(tuuletegur R_10*[1]!Tuulekoormus_en(N$5,QJ_1,hJ_1,zo,N$4,JaideJ_1,jaitetegur R_10))^2)</f>
        <v>3.39E-2</v>
      </c>
      <c r="O62" s="9">
        <f>SQRT((kaalutegur R_10*[1]!juhe(O5,6)+jaitetegur R_10*[1]!Jaitekoormus_EN(O$5,JaideJ_1,hJ_1))^2+(tuuletegur R_10*[1]!Tuulekoormus_en(O$5,QJ_1,hJ_1,zo,O$4,JaideJ_1,jaitetegur R_10))^2)</f>
        <v>3.39E-2</v>
      </c>
      <c r="P62" s="9">
        <f>SQRT((kaalutegur R_10*[1]!juhe(P5,6)+jaitetegur R_10*[1]!Jaitekoormus_EN(P$5,JaideJ_1,hJ_1))^2+(tuuletegur R_10*[1]!Tuulekoormus_en(P$5,QJ_1,hJ_1,zo,P$4,JaideJ_1,jaitetegur R_10))^2)</f>
        <v>3.39E-2</v>
      </c>
      <c r="Q62" s="9">
        <f>SQRT((kaalutegur R_10*[1]!juhe(Q5,6)+jaitetegur R_10*[1]!Jaitekoormus_EN(Q$5,JaideJ_1,hJ_1))^2+(tuuletegur R_10*[1]!Tuulekoormus_en(Q$5,QJ_1,hJ_1,zo,Q$4,JaideJ_1,jaitetegur R_10))^2)</f>
        <v>3.39E-2</v>
      </c>
      <c r="R62" s="9">
        <f>SQRT((kaalutegur R_10*[1]!juhe(R5,6)+jaitetegur R_10*[1]!Jaitekoormus_EN(R$5,JaideJ_1,hJ_1))^2+(tuuletegur R_10*[1]!Tuulekoormus_en(R$5,QJ_1,hJ_1,zo,R$4,JaideJ_1,jaitetegur R_10))^2)</f>
        <v>3.39E-2</v>
      </c>
      <c r="S62" s="9">
        <f>SQRT((kaalutegur R_10*[1]!juhe(S5,6)+jaitetegur R_10*[1]!Jaitekoormus_EN(S$5,JaideJ_1,hJ_1))^2+(tuuletegur R_10*[1]!Tuulekoormus_en(S$5,QJ_1,hJ_1,zo,S$4,JaideJ_1,jaitetegur R_10))^2)</f>
        <v>3.39E-2</v>
      </c>
      <c r="T62" s="9">
        <f>SQRT((kaalutegur R_10*[1]!juhe(T5,6)+jaitetegur R_10*[1]!Jaitekoormus_EN(T$5,JaideJ_1,hJ_1))^2+(tuuletegur R_10*[1]!Tuulekoormus_en(T$5,QJ_1,hJ_1,zo,T$4,JaideJ_1,jaitetegur R_10))^2)</f>
        <v>3.39E-2</v>
      </c>
      <c r="U62" s="9">
        <f>SQRT((kaalutegur R_10*[1]!juhe(U5,6)+jaitetegur R_10*[1]!Jaitekoormus_EN(U$5,JaideJ_1,hJ_1))^2+(tuuletegur R_10*[1]!Tuulekoormus_en(U$5,QJ_1,hJ_1,zo,U$4,JaideJ_1,jaitetegur R_10))^2)</f>
        <v>3.39E-2</v>
      </c>
      <c r="V62" s="9" t="e">
        <f>SQRT((kaalutegur R_10*[1]!juhe(V5,6)+jaitetegur R_10*[1]!Jaitekoormus_EN(V$5,JaideJ_1,hJ_1))^2+(tuuletegur R_10*[1]!Tuulekoormus_en(V$5,QJ_1,hJ_1,zo,V$4,JaideJ_1,jaitetegur R_10))^2)</f>
        <v>#VALUE!</v>
      </c>
      <c r="W62" s="9">
        <f>SQRT((kaalutegur R_10*[1]!juhe(W5,6)+jaitetegur R_10*[1]!Jaitekoormus_EN(W$5,JaideJ_1,hJ_1))^2+(tuuletegur R_10*[1]!Tuulekoormus_en(W$5,QJ_1,hJ_1,zo,W$4,JaideJ_1,jaitetegur R_10))^2)</f>
        <v>3.39E-2</v>
      </c>
      <c r="X62" s="9">
        <f>SQRT((kaalutegur R_10*[1]!juhe(X5,6)+jaitetegur R_10*[1]!Jaitekoormus_EN(X$5,JaideJ_1,hJ_1))^2+(tuuletegur R_10*[1]!Tuulekoormus_en(X$5,QJ_1,hJ_1,zo,X$4,JaideJ_1,jaitetegur R_10))^2)</f>
        <v>3.39E-2</v>
      </c>
      <c r="Y62" s="9">
        <f>SQRT((kaalutegur R_10*[1]!juhe(Y5,6)+jaitetegur R_10*[1]!Jaitekoormus_EN(Y$5,JaideJ_1,hJ_1))^2+(tuuletegur R_10*[1]!Tuulekoormus_en(Y$5,QJ_1,hJ_1,zo,Y$4,JaideJ_1,jaitetegur R_10))^2)</f>
        <v>3.4599999999999999E-2</v>
      </c>
      <c r="Z62" s="9">
        <f>SQRT((kaalutegur R_10*[1]!juhe(Z5,6)+jaitetegur R_10*[1]!Jaitekoormus_EN(Z$5,JaideJ_1,hJ_1))^2+(tuuletegur R_10*[1]!Tuulekoormus_en(Z$5,QJ_1,hJ_1,zo,Z$4,JaideJ_1,jaitetegur R_10))^2)</f>
        <v>3.4599999999999999E-2</v>
      </c>
    </row>
    <row r="63" spans="1:26" x14ac:dyDescent="0.2">
      <c r="A63" s="177"/>
      <c r="B63" s="189"/>
      <c r="C63" s="82" t="s">
        <v>104</v>
      </c>
      <c r="D63" s="22">
        <f>[1]!Olekuvorrand(D$4,D$5,D$6,5,D$9,Lähteandmed!$C51,D62)</f>
        <v>56.01733922958374</v>
      </c>
      <c r="E63" s="22">
        <f>[1]!Olekuvorrand(E$4,E$5,E$6,5,E$9,Lähteandmed!$C51,E62)</f>
        <v>55.209219455718994</v>
      </c>
      <c r="F63" s="22">
        <f>[1]!Olekuvorrand(F$4,F$5,F$6,5,F$9,Lähteandmed!$C51,F62)</f>
        <v>54.889261722564697</v>
      </c>
      <c r="G63" s="22">
        <f>[1]!Olekuvorrand(G$4,G$5,G$6,5,G$9,Lähteandmed!$C51,G62)</f>
        <v>54.768025875091553</v>
      </c>
      <c r="H63" s="22">
        <f>[1]!Olekuvorrand(H$4,H$5,H$6,5,H$9,Lähteandmed!$C51,H62)</f>
        <v>54.664790630340576</v>
      </c>
      <c r="I63" s="22">
        <f>[1]!Olekuvorrand(I$4,I$5,I$6,5,I$9,Lähteandmed!$C51,I62)</f>
        <v>51.193416118621826</v>
      </c>
      <c r="J63" s="22">
        <f>[1]!Olekuvorrand(J$4,J$5,J$6,5,J$9,Lähteandmed!$C51,J62)</f>
        <v>54.318845272064209</v>
      </c>
      <c r="K63" s="22">
        <f>[1]!Olekuvorrand(K$4,K$5,K$6,5,K$9,Lähteandmed!$C51,K62)</f>
        <v>54.045021533966064</v>
      </c>
      <c r="L63" s="22">
        <f>[1]!Olekuvorrand(L$4,L$5,L$6,5,L$9,Lähteandmed!$C51,L62)</f>
        <v>53.552329540252686</v>
      </c>
      <c r="M63" s="22">
        <f>[1]!Olekuvorrand(M$4,M$5,M$6,5,M$9,Lähteandmed!$C51,M62)</f>
        <v>56.033551692962646</v>
      </c>
      <c r="N63" s="22">
        <f>[1]!Olekuvorrand(N$4,N$5,N$6,5,N$9,Lähteandmed!$C51,N62)</f>
        <v>53.30890417098999</v>
      </c>
      <c r="O63" s="22">
        <f>[1]!Olekuvorrand(O$4,O$5,O$6,5,O$9,Lähteandmed!$C51,O62)</f>
        <v>50.440609455108643</v>
      </c>
      <c r="P63" s="22">
        <f>[1]!Olekuvorrand(P$4,P$5,P$6,5,P$9,Lähteandmed!$C51,P62)</f>
        <v>53.877770900726318</v>
      </c>
      <c r="Q63" s="22">
        <f>[1]!Olekuvorrand(Q$4,Q$5,Q$6,5,Q$9,Lähteandmed!$C51,Q62)</f>
        <v>55.449903011322021</v>
      </c>
      <c r="R63" s="22">
        <f>[1]!Olekuvorrand(R$4,R$5,R$6,5,R$9,Lähteandmed!$C51,R62)</f>
        <v>55.326759815216064</v>
      </c>
      <c r="S63" s="22">
        <f>[1]!Olekuvorrand(S$4,S$5,S$6,5,S$9,Lähteandmed!$C51,S62)</f>
        <v>53.523361682891846</v>
      </c>
      <c r="T63" s="22">
        <f>[1]!Olekuvorrand(T$4,T$5,T$6,5,T$9,Lähteandmed!$C51,T62)</f>
        <v>51.538169384002686</v>
      </c>
      <c r="U63" s="22">
        <f>[1]!Olekuvorrand(U$4,U$5,U$6,5,U$9,Lähteandmed!$C51,U62)</f>
        <v>52.077233791351318</v>
      </c>
      <c r="V63" s="22" t="e">
        <f>[1]!Olekuvorrand(V$4,V$5,V$6,5,V$9,Lähteandmed!$C51,V62)</f>
        <v>#VALUE!</v>
      </c>
      <c r="W63" s="22">
        <f>[1]!Olekuvorrand(W$4,W$5,W$6,5,W$9,Lähteandmed!$C51,W62)</f>
        <v>47.760546207427979</v>
      </c>
      <c r="X63" s="22">
        <f>[1]!Olekuvorrand(X$4,X$5,X$6,5,X$9,Lähteandmed!$C51,X62)</f>
        <v>38.571298122406006</v>
      </c>
      <c r="Y63" s="22">
        <f>[1]!Olekuvorrand(Y$4,Y$5,Y$6,5,Y$9,Lähteandmed!$C51,Y62)</f>
        <v>36.806046962738037</v>
      </c>
      <c r="Z63" s="22">
        <f>[1]!Olekuvorrand(Z$4,Z$5,Z$6,5,Z$9,Lähteandmed!$C51,Z62)</f>
        <v>7.5218081474304199</v>
      </c>
    </row>
    <row r="64" spans="1:26" x14ac:dyDescent="0.2">
      <c r="A64" s="177"/>
      <c r="B64" s="189"/>
      <c r="C64" s="82" t="s">
        <v>105</v>
      </c>
      <c r="D64" s="9">
        <f>[1]!ripe(D63,D$9+Lähteandmed!$E51*$D$11,D$4,0)</f>
        <v>17.857093510090344</v>
      </c>
      <c r="E64" s="9">
        <f>[1]!ripe(E63,E$9+Lähteandmed!$E51*$D$11,E$4,0)</f>
        <v>16.068838597692459</v>
      </c>
      <c r="F64" s="9">
        <f>[1]!ripe(F63,F$9+Lähteandmed!$E51*$D$11,F$4,0)</f>
        <v>15.440075629192759</v>
      </c>
      <c r="G64" s="9">
        <f>[1]!ripe(G63,G$9+Lähteandmed!$E51*$D$11,G$4,0)</f>
        <v>15.212231404916457</v>
      </c>
      <c r="H64" s="9">
        <f>[1]!ripe(H63,H$9+Lähteandmed!$E51*$D$11,H$4,0)</f>
        <v>15.022386846604372</v>
      </c>
      <c r="I64" s="9">
        <f>[1]!ripe(I63,I$9+Lähteandmed!$E51*$D$11,I$4,0)</f>
        <v>10.300927340341369</v>
      </c>
      <c r="J64" s="9">
        <f>[1]!ripe(J63,J$9+Lähteandmed!$E51*$D$11,J$4,0)</f>
        <v>14.413215118214387</v>
      </c>
      <c r="K64" s="9">
        <f>[1]!ripe(K63,K$9+Lähteandmed!$E51*$D$11,K$4,0)</f>
        <v>13.958353105773984</v>
      </c>
      <c r="L64" s="9">
        <f>[1]!ripe(L63,L$9+Lähteandmed!$E51*$D$11,L$4,0)</f>
        <v>13.195256469810897</v>
      </c>
      <c r="M64" s="9">
        <f>[1]!ripe(M63,M$9+Lähteandmed!$E51*$D$11,M$4,0)</f>
        <v>17.896204792978146</v>
      </c>
      <c r="N64" s="9">
        <f>[1]!ripe(N63,N$9+Lähteandmed!$E51*$D$11,N$4,0)</f>
        <v>12.842147779947913</v>
      </c>
      <c r="O64" s="9">
        <f>[1]!ripe(O63,O$9+Lähteandmed!$E51*$D$11,O$4,0)</f>
        <v>9.5762781514591815</v>
      </c>
      <c r="P64" s="9">
        <f>[1]!ripe(P63,P$9+Lähteandmed!$E51*$D$11,P$4,0)</f>
        <v>13.691757504691896</v>
      </c>
      <c r="Q64" s="9">
        <f>[1]!ripe(Q63,Q$9+Lähteandmed!$E51*$D$11,Q$4,0)</f>
        <v>16.569696533786409</v>
      </c>
      <c r="R64" s="9">
        <f>[1]!ripe(R63,R$9+Lähteandmed!$E51*$D$11,R$4,0)</f>
        <v>16.310133913852233</v>
      </c>
      <c r="S64" s="9">
        <f>[1]!ripe(S63,S$9+Lähteandmed!$E51*$D$11,S$4,0)</f>
        <v>13.152469695116753</v>
      </c>
      <c r="T64" s="9">
        <f>[1]!ripe(T63,T$9+Lähteandmed!$E51*$D$11,T$4,0)</f>
        <v>10.660009738471349</v>
      </c>
      <c r="U64" s="9">
        <f>[1]!ripe(U63,U$9+Lähteandmed!$E51*$D$11,U$4,0)</f>
        <v>11.260445454769965</v>
      </c>
      <c r="V64" s="9">
        <f>[1]!ripe(V63,V$9+Lähteandmed!$E51*$D$11,V$4,0)</f>
        <v>0</v>
      </c>
      <c r="W64" s="9">
        <f>[1]!ripe(W63,W$9+Lähteandmed!$E51*$D$11,W$4,0)</f>
        <v>7.5158072477806543</v>
      </c>
      <c r="X64" s="9">
        <f>[1]!ripe(X63,X$9+Lähteandmed!$E51*$D$11,X$4,0)</f>
        <v>3.6735642224970273</v>
      </c>
      <c r="Y64" s="9">
        <f>[1]!ripe(Y63,Y$9+Lähteandmed!$E51*$D$11,Y$4,0)</f>
        <v>3.9647364275728623</v>
      </c>
      <c r="Z64" s="9">
        <f>[1]!ripe(Z63,Z$9+Lähteandmed!$E51*$D$11,Z$4,0)</f>
        <v>1.5408836775349588</v>
      </c>
    </row>
    <row r="65" spans="1:26" x14ac:dyDescent="0.2">
      <c r="A65" s="77"/>
      <c r="B65" s="189"/>
      <c r="C65" s="82" t="s">
        <v>49</v>
      </c>
      <c r="D65" s="56">
        <f>D64/D$4^2*1000000</f>
        <v>75.646220585966375</v>
      </c>
      <c r="E65" s="56">
        <f t="shared" ref="E65:N65" si="79">E64/E$4^2*1000000</f>
        <v>76.753485047886272</v>
      </c>
      <c r="F65" s="56">
        <f t="shared" si="79"/>
        <v>77.200892615722424</v>
      </c>
      <c r="G65" s="56">
        <f t="shared" si="79"/>
        <v>77.371786408083977</v>
      </c>
      <c r="H65" s="56">
        <f t="shared" si="79"/>
        <v>77.517904141538253</v>
      </c>
      <c r="I65" s="56">
        <f t="shared" si="79"/>
        <v>82.774315942916559</v>
      </c>
      <c r="J65" s="56">
        <f t="shared" si="79"/>
        <v>78.011599450905763</v>
      </c>
      <c r="K65" s="56">
        <f t="shared" si="79"/>
        <v>78.406851912101246</v>
      </c>
      <c r="L65" s="56">
        <f t="shared" si="79"/>
        <v>79.128210413608187</v>
      </c>
      <c r="M65" s="56">
        <f t="shared" si="79"/>
        <v>75.624333492538454</v>
      </c>
      <c r="N65" s="56">
        <f t="shared" si="79"/>
        <v>79.489534926624742</v>
      </c>
      <c r="O65" s="56">
        <f t="shared" ref="O65:U65" si="80">O64/O$4^2*1000000</f>
        <v>84.009690718969381</v>
      </c>
      <c r="P65" s="56">
        <f t="shared" si="80"/>
        <v>78.650247201353224</v>
      </c>
      <c r="Q65" s="56">
        <f t="shared" si="80"/>
        <v>76.420332045211481</v>
      </c>
      <c r="R65" s="56">
        <f t="shared" si="80"/>
        <v>76.590424130252345</v>
      </c>
      <c r="S65" s="56">
        <f t="shared" si="80"/>
        <v>79.171036100194542</v>
      </c>
      <c r="T65" s="56">
        <f t="shared" si="80"/>
        <v>82.220615335152161</v>
      </c>
      <c r="U65" s="56">
        <f t="shared" si="80"/>
        <v>81.369529283710506</v>
      </c>
      <c r="V65" s="56">
        <f t="shared" ref="V65:W65" si="81">V64/V$4^2*1000000</f>
        <v>0</v>
      </c>
      <c r="W65" s="56">
        <f t="shared" si="81"/>
        <v>88.72385968108884</v>
      </c>
      <c r="X65" s="56">
        <f t="shared" ref="X65" si="82">X64/X$4^2*1000000</f>
        <v>109.86148266393043</v>
      </c>
      <c r="Y65" s="56">
        <f t="shared" ref="Y65:Z65" si="83">Y64/Y$4^2*1000000</f>
        <v>117.50786506300375</v>
      </c>
      <c r="Z65" s="56">
        <f t="shared" si="83"/>
        <v>574.99472403819482</v>
      </c>
    </row>
    <row r="66" spans="1:26" ht="38.25" x14ac:dyDescent="0.2">
      <c r="A66" s="187">
        <v>11</v>
      </c>
      <c r="B66" s="188" t="str">
        <f>Lähteandmed!B54</f>
        <v>Peale venimist EDS</v>
      </c>
      <c r="C66" s="81" t="s">
        <v>288</v>
      </c>
      <c r="D66" s="6">
        <f>SQRT((kaalutegur R_11*[1]!juhe(D5,6)+jaitetegur R_11*[1]!Jaitekoormus_EN(D$5,JaideJ_1,hJ_1))^2+(tuuletegur R_11*[1]!Tuulekoormus_en(D$5,QJ_1,hJ_1,zo,D$4,JaideJ_1,jaitetegur R_11))^2)</f>
        <v>3.39E-2</v>
      </c>
      <c r="E66" s="6">
        <f>SQRT((kaalutegur R_11*[1]!juhe(E5,6)+jaitetegur R_11*[1]!Jaitekoormus_EN(E$5,JaideJ_1,hJ_1))^2+(tuuletegur R_11*[1]!Tuulekoormus_en(E$5,QJ_1,hJ_1,zo,E$4,JaideJ_1,jaitetegur R_11))^2)</f>
        <v>3.39E-2</v>
      </c>
      <c r="F66" s="6">
        <f>SQRT((kaalutegur R_11*[1]!juhe(F5,6)+jaitetegur R_11*[1]!Jaitekoormus_EN(F$5,JaideJ_1,hJ_1))^2+(tuuletegur R_11*[1]!Tuulekoormus_en(F$5,QJ_1,hJ_1,zo,F$4,JaideJ_1,jaitetegur R_11))^2)</f>
        <v>3.39E-2</v>
      </c>
      <c r="G66" s="6">
        <f>SQRT((kaalutegur R_11*[1]!juhe(G5,6)+jaitetegur R_11*[1]!Jaitekoormus_EN(G$5,JaideJ_1,hJ_1))^2+(tuuletegur R_11*[1]!Tuulekoormus_en(G$5,QJ_1,hJ_1,zo,G$4,JaideJ_1,jaitetegur R_11))^2)</f>
        <v>3.39E-2</v>
      </c>
      <c r="H66" s="6">
        <f>SQRT((kaalutegur R_11*[1]!juhe(H5,6)+jaitetegur R_11*[1]!Jaitekoormus_EN(H$5,JaideJ_1,hJ_1))^2+(tuuletegur R_11*[1]!Tuulekoormus_en(H$5,QJ_1,hJ_1,zo,H$4,JaideJ_1,jaitetegur R_11))^2)</f>
        <v>3.39E-2</v>
      </c>
      <c r="I66" s="6">
        <f>SQRT((kaalutegur R_11*[1]!juhe(I5,6)+jaitetegur R_11*[1]!Jaitekoormus_EN(I$5,JaideJ_1,hJ_1))^2+(tuuletegur R_11*[1]!Tuulekoormus_en(I$5,QJ_1,hJ_1,zo,I$4,JaideJ_1,jaitetegur R_11))^2)</f>
        <v>3.39E-2</v>
      </c>
      <c r="J66" s="6">
        <f>SQRT((kaalutegur R_11*[1]!juhe(J5,6)+jaitetegur R_11*[1]!Jaitekoormus_EN(J$5,JaideJ_1,hJ_1))^2+(tuuletegur R_11*[1]!Tuulekoormus_en(J$5,QJ_1,hJ_1,zo,J$4,JaideJ_1,jaitetegur R_11))^2)</f>
        <v>3.39E-2</v>
      </c>
      <c r="K66" s="6">
        <f>SQRT((kaalutegur R_11*[1]!juhe(K5,6)+jaitetegur R_11*[1]!Jaitekoormus_EN(K$5,JaideJ_1,hJ_1))^2+(tuuletegur R_11*[1]!Tuulekoormus_en(K$5,QJ_1,hJ_1,zo,K$4,JaideJ_1,jaitetegur R_11))^2)</f>
        <v>3.39E-2</v>
      </c>
      <c r="L66" s="6">
        <f>SQRT((kaalutegur R_11*[1]!juhe(L5,6)+jaitetegur R_11*[1]!Jaitekoormus_EN(L$5,JaideJ_1,hJ_1))^2+(tuuletegur R_11*[1]!Tuulekoormus_en(L$5,QJ_1,hJ_1,zo,L$4,JaideJ_1,jaitetegur R_11))^2)</f>
        <v>3.39E-2</v>
      </c>
      <c r="M66" s="6">
        <f>SQRT((kaalutegur R_11*[1]!juhe(M5,6)+jaitetegur R_11*[1]!Jaitekoormus_EN(M$5,JaideJ_1,hJ_1))^2+(tuuletegur R_11*[1]!Tuulekoormus_en(M$5,QJ_1,hJ_1,zo,M$4,JaideJ_1,jaitetegur R_11))^2)</f>
        <v>3.39E-2</v>
      </c>
      <c r="N66" s="6">
        <f>SQRT((kaalutegur R_11*[1]!juhe(N5,6)+jaitetegur R_11*[1]!Jaitekoormus_EN(N$5,JaideJ_1,hJ_1))^2+(tuuletegur R_11*[1]!Tuulekoormus_en(N$5,QJ_1,hJ_1,zo,N$4,JaideJ_1,jaitetegur R_11))^2)</f>
        <v>3.39E-2</v>
      </c>
      <c r="O66" s="6">
        <f>SQRT((kaalutegur R_11*[1]!juhe(O5,6)+jaitetegur R_11*[1]!Jaitekoormus_EN(O$5,JaideJ_1,hJ_1))^2+(tuuletegur R_11*[1]!Tuulekoormus_en(O$5,QJ_1,hJ_1,zo,O$4,JaideJ_1,jaitetegur R_11))^2)</f>
        <v>3.39E-2</v>
      </c>
      <c r="P66" s="6">
        <f>SQRT((kaalutegur R_11*[1]!juhe(P5,6)+jaitetegur R_11*[1]!Jaitekoormus_EN(P$5,JaideJ_1,hJ_1))^2+(tuuletegur R_11*[1]!Tuulekoormus_en(P$5,QJ_1,hJ_1,zo,P$4,JaideJ_1,jaitetegur R_11))^2)</f>
        <v>3.39E-2</v>
      </c>
      <c r="Q66" s="6">
        <f>SQRT((kaalutegur R_11*[1]!juhe(Q5,6)+jaitetegur R_11*[1]!Jaitekoormus_EN(Q$5,JaideJ_1,hJ_1))^2+(tuuletegur R_11*[1]!Tuulekoormus_en(Q$5,QJ_1,hJ_1,zo,Q$4,JaideJ_1,jaitetegur R_11))^2)</f>
        <v>3.39E-2</v>
      </c>
      <c r="R66" s="6">
        <f>SQRT((kaalutegur R_11*[1]!juhe(R5,6)+jaitetegur R_11*[1]!Jaitekoormus_EN(R$5,JaideJ_1,hJ_1))^2+(tuuletegur R_11*[1]!Tuulekoormus_en(R$5,QJ_1,hJ_1,zo,R$4,JaideJ_1,jaitetegur R_11))^2)</f>
        <v>3.39E-2</v>
      </c>
      <c r="S66" s="6">
        <f>SQRT((kaalutegur R_11*[1]!juhe(S5,6)+jaitetegur R_11*[1]!Jaitekoormus_EN(S$5,JaideJ_1,hJ_1))^2+(tuuletegur R_11*[1]!Tuulekoormus_en(S$5,QJ_1,hJ_1,zo,S$4,JaideJ_1,jaitetegur R_11))^2)</f>
        <v>3.39E-2</v>
      </c>
      <c r="T66" s="6">
        <f>SQRT((kaalutegur R_11*[1]!juhe(T5,6)+jaitetegur R_11*[1]!Jaitekoormus_EN(T$5,JaideJ_1,hJ_1))^2+(tuuletegur R_11*[1]!Tuulekoormus_en(T$5,QJ_1,hJ_1,zo,T$4,JaideJ_1,jaitetegur R_11))^2)</f>
        <v>3.39E-2</v>
      </c>
      <c r="U66" s="6">
        <f>SQRT((kaalutegur R_11*[1]!juhe(U5,6)+jaitetegur R_11*[1]!Jaitekoormus_EN(U$5,JaideJ_1,hJ_1))^2+(tuuletegur R_11*[1]!Tuulekoormus_en(U$5,QJ_1,hJ_1,zo,U$4,JaideJ_1,jaitetegur R_11))^2)</f>
        <v>3.39E-2</v>
      </c>
      <c r="V66" s="6" t="e">
        <f>SQRT((kaalutegur R_11*[1]!juhe(V5,6)+jaitetegur R_11*[1]!Jaitekoormus_EN(V$5,JaideJ_1,hJ_1))^2+(tuuletegur R_11*[1]!Tuulekoormus_en(V$5,QJ_1,hJ_1,zo,V$4,JaideJ_1,jaitetegur R_11))^2)</f>
        <v>#VALUE!</v>
      </c>
      <c r="W66" s="6">
        <f>SQRT((kaalutegur R_11*[1]!juhe(W5,6)+jaitetegur R_11*[1]!Jaitekoormus_EN(W$5,JaideJ_1,hJ_1))^2+(tuuletegur R_11*[1]!Tuulekoormus_en(W$5,QJ_1,hJ_1,zo,W$4,JaideJ_1,jaitetegur R_11))^2)</f>
        <v>3.39E-2</v>
      </c>
      <c r="X66" s="6">
        <f>SQRT((kaalutegur R_11*[1]!juhe(X5,6)+jaitetegur R_11*[1]!Jaitekoormus_EN(X$5,JaideJ_1,hJ_1))^2+(tuuletegur R_11*[1]!Tuulekoormus_en(X$5,QJ_1,hJ_1,zo,X$4,JaideJ_1,jaitetegur R_11))^2)</f>
        <v>3.39E-2</v>
      </c>
      <c r="Y66" s="6">
        <f>SQRT((kaalutegur R_11*[1]!juhe(Y5,6)+jaitetegur R_11*[1]!Jaitekoormus_EN(Y$5,JaideJ_1,hJ_1))^2+(tuuletegur R_11*[1]!Tuulekoormus_en(Y$5,QJ_1,hJ_1,zo,Y$4,JaideJ_1,jaitetegur R_11))^2)</f>
        <v>3.4599999999999999E-2</v>
      </c>
      <c r="Z66" s="6">
        <f>SQRT((kaalutegur R_11*[1]!juhe(Z5,6)+jaitetegur R_11*[1]!Jaitekoormus_EN(Z$5,JaideJ_1,hJ_1))^2+(tuuletegur R_11*[1]!Tuulekoormus_en(Z$5,QJ_1,hJ_1,zo,Z$4,JaideJ_1,jaitetegur R_11))^2)</f>
        <v>3.4599999999999999E-2</v>
      </c>
    </row>
    <row r="67" spans="1:26" x14ac:dyDescent="0.2">
      <c r="A67" s="187"/>
      <c r="B67" s="188"/>
      <c r="C67" s="81" t="s">
        <v>104</v>
      </c>
      <c r="D67" s="3">
        <f>[1]!Olekuvorrand(D$4,D$5,D$6,5,D$9,Lähteandmed!$C54,D66)</f>
        <v>58.884799480438232</v>
      </c>
      <c r="E67" s="3">
        <f>[1]!Olekuvorrand(E$4,E$5,E$6,5,E$9,Lähteandmed!$C54,E66)</f>
        <v>58.298766613006592</v>
      </c>
      <c r="F67" s="3">
        <f>[1]!Olekuvorrand(F$4,F$5,F$6,5,F$9,Lähteandmed!$C54,F66)</f>
        <v>58.065235614776611</v>
      </c>
      <c r="G67" s="3">
        <f>[1]!Olekuvorrand(G$4,G$5,G$6,5,G$9,Lähteandmed!$C54,G66)</f>
        <v>57.97654390335083</v>
      </c>
      <c r="H67" s="3">
        <f>[1]!Olekuvorrand(H$4,H$5,H$6,5,H$9,Lähteandmed!$C54,H66)</f>
        <v>57.900965213775635</v>
      </c>
      <c r="I67" s="3">
        <f>[1]!Olekuvorrand(I$4,I$5,I$6,5,I$9,Lähteandmed!$C54,I66)</f>
        <v>55.309712886810303</v>
      </c>
      <c r="J67" s="3">
        <f>[1]!Olekuvorrand(J$4,J$5,J$6,5,J$9,Lähteandmed!$C54,J66)</f>
        <v>57.64693021774292</v>
      </c>
      <c r="K67" s="3">
        <f>[1]!Olekuvorrand(K$4,K$5,K$6,5,K$9,Lähteandmed!$C54,K66)</f>
        <v>57.445108890533447</v>
      </c>
      <c r="L67" s="3">
        <f>[1]!Olekuvorrand(L$4,L$5,L$6,5,L$9,Lähteandmed!$C54,L66)</f>
        <v>57.080686092376709</v>
      </c>
      <c r="M67" s="3">
        <f>[1]!Olekuvorrand(M$4,M$5,M$6,5,M$9,Lähteandmed!$C54,M66)</f>
        <v>58.896481990814209</v>
      </c>
      <c r="N67" s="3">
        <f>[1]!Olekuvorrand(N$4,N$5,N$6,5,N$9,Lähteandmed!$C54,N66)</f>
        <v>56.899845600128174</v>
      </c>
      <c r="O67" s="3">
        <f>[1]!Olekuvorrand(O$4,O$5,O$6,5,O$9,Lähteandmed!$C54,O66)</f>
        <v>54.735839366912842</v>
      </c>
      <c r="P67" s="3">
        <f>[1]!Olekuvorrand(P$4,P$5,P$6,5,P$9,Lähteandmed!$C54,P66)</f>
        <v>57.321608066558838</v>
      </c>
      <c r="Q67" s="3">
        <f>[1]!Olekuvorrand(Q$4,Q$5,Q$6,5,Q$9,Lähteandmed!$C54,Q66)</f>
        <v>58.473885059356689</v>
      </c>
      <c r="R67" s="3">
        <f>[1]!Olekuvorrand(R$4,R$5,R$6,5,R$9,Lähteandmed!$C54,R66)</f>
        <v>58.384239673614502</v>
      </c>
      <c r="S67" s="3">
        <f>[1]!Olekuvorrand(S$4,S$5,S$6,5,S$9,Lähteandmed!$C54,S66)</f>
        <v>57.059228420257568</v>
      </c>
      <c r="T67" s="3">
        <f>[1]!Olekuvorrand(T$4,T$5,T$6,5,T$9,Lähteandmed!$C54,T66)</f>
        <v>55.571138858795166</v>
      </c>
      <c r="U67" s="3">
        <f>[1]!Olekuvorrand(U$4,U$5,U$6,5,U$9,Lähteandmed!$C54,U66)</f>
        <v>55.978119373321533</v>
      </c>
      <c r="V67" s="3" t="e">
        <f>[1]!Olekuvorrand(V$4,V$5,V$6,5,V$9,Lähteandmed!$C54,V66)</f>
        <v>#VALUE!</v>
      </c>
      <c r="W67" s="3">
        <f>[1]!Olekuvorrand(W$4,W$5,W$6,5,W$9,Lähteandmed!$C54,W66)</f>
        <v>52.660524845123291</v>
      </c>
      <c r="X67" s="3">
        <f>[1]!Olekuvorrand(X$4,X$5,X$6,5,X$9,Lähteandmed!$C54,X66)</f>
        <v>45.205533504486084</v>
      </c>
      <c r="Y67" s="3">
        <f>[1]!Olekuvorrand(Y$4,Y$5,Y$6,5,Y$9,Lähteandmed!$C54,Y66)</f>
        <v>42.578637599945068</v>
      </c>
      <c r="Z67" s="3">
        <f>[1]!Olekuvorrand(Z$4,Z$5,Z$6,5,Z$9,Lähteandmed!$C54,Z66)</f>
        <v>8.2022547721862793</v>
      </c>
    </row>
    <row r="68" spans="1:26" x14ac:dyDescent="0.2">
      <c r="A68" s="187"/>
      <c r="B68" s="188"/>
      <c r="C68" s="81" t="s">
        <v>105</v>
      </c>
      <c r="D68" s="3">
        <f>[1]!ripe(D67,D$9+Lähteandmed!$E54*$D$11,D$4,0)</f>
        <v>16.987522648207968</v>
      </c>
      <c r="E68" s="3">
        <f>[1]!ripe(E67,E$9+Lähteandmed!$E54*$D$11,E$4,0)</f>
        <v>15.217269388004617</v>
      </c>
      <c r="F68" s="3">
        <f>[1]!ripe(F67,F$9+Lähteandmed!$E54*$D$11,F$4,0)</f>
        <v>14.595555210513625</v>
      </c>
      <c r="G68" s="3">
        <f>[1]!ripe(G67,G$9+Lähteandmed!$E54*$D$11,G$4,0)</f>
        <v>14.370361306655814</v>
      </c>
      <c r="H68" s="3">
        <f>[1]!ripe(H67,H$9+Lähteandmed!$E54*$D$11,H$4,0)</f>
        <v>14.182762389291458</v>
      </c>
      <c r="I68" s="3">
        <f>[1]!ripe(I67,I$9+Lähteandmed!$E54*$D$11,I$4,0)</f>
        <v>9.5343047761063087</v>
      </c>
      <c r="J68" s="3">
        <f>[1]!ripe(J67,J$9+Lähteandmed!$E54*$D$11,J$4,0)</f>
        <v>13.581108290104499</v>
      </c>
      <c r="K68" s="3">
        <f>[1]!ripe(K67,K$9+Lähteandmed!$E54*$D$11,K$4,0)</f>
        <v>13.132179723391099</v>
      </c>
      <c r="L68" s="3">
        <f>[1]!ripe(L67,L$9+Lähteandmed!$E54*$D$11,L$4,0)</f>
        <v>12.379611585184465</v>
      </c>
      <c r="M68" s="3">
        <f>[1]!ripe(M67,M$9+Lähteandmed!$E54*$D$11,M$4,0)</f>
        <v>17.026278692360378</v>
      </c>
      <c r="N68" s="3">
        <f>[1]!ripe(N67,N$9+Lähteandmed!$E54*$D$11,N$4,0)</f>
        <v>12.031681600018137</v>
      </c>
      <c r="O68" s="3">
        <f>[1]!ripe(O67,O$9+Lähteandmed!$E54*$D$11,O$4,0)</f>
        <v>8.824808605442346</v>
      </c>
      <c r="P68" s="3">
        <f>[1]!ripe(P67,P$9+Lähteandmed!$E54*$D$11,P$4,0)</f>
        <v>12.869167473625886</v>
      </c>
      <c r="Q68" s="3">
        <f>[1]!ripe(Q67,Q$9+Lähteandmed!$E54*$D$11,Q$4,0)</f>
        <v>15.712793237405648</v>
      </c>
      <c r="R68" s="3">
        <f>[1]!ripe(R67,R$9+Lähteandmed!$E54*$D$11,R$4,0)</f>
        <v>15.456000911381684</v>
      </c>
      <c r="S68" s="3">
        <f>[1]!ripe(S67,S$9+Lähteandmed!$E54*$D$11,S$4,0)</f>
        <v>12.33743273445811</v>
      </c>
      <c r="T68" s="3">
        <f>[1]!ripe(T67,T$9+Lähteandmed!$E54*$D$11,T$4,0)</f>
        <v>9.88637985146317</v>
      </c>
      <c r="U68" s="3">
        <f>[1]!ripe(U67,U$9+Lähteandmed!$E54*$D$11,U$4,0)</f>
        <v>10.475751188281109</v>
      </c>
      <c r="V68" s="3">
        <f>[1]!ripe(V67,V$9+Lähteandmed!$E54*$D$11,V$4,0)</f>
        <v>0</v>
      </c>
      <c r="W68" s="3">
        <f>[1]!ripe(W67,W$9+Lähteandmed!$E54*$D$11,W$4,0)</f>
        <v>6.8164732577098874</v>
      </c>
      <c r="X68" s="3">
        <f>[1]!ripe(X67,X$9+Lähteandmed!$E54*$D$11,X$4,0)</f>
        <v>3.1344423970502659</v>
      </c>
      <c r="Y68" s="3">
        <f>[1]!ripe(Y67,Y$9+Lähteandmed!$E54*$D$11,Y$4,0)</f>
        <v>3.4272180458003492</v>
      </c>
      <c r="Z68" s="3">
        <f>[1]!ripe(Z67,Z$9+Lähteandmed!$E54*$D$11,Z$4,0)</f>
        <v>1.4130543029737748</v>
      </c>
    </row>
    <row r="69" spans="1:26" x14ac:dyDescent="0.2">
      <c r="A69" s="78"/>
      <c r="B69" s="188"/>
      <c r="C69" s="81" t="s">
        <v>49</v>
      </c>
      <c r="D69" s="55">
        <f>D68/D$4^2*1000000</f>
        <v>71.962544449314379</v>
      </c>
      <c r="E69" s="55">
        <f t="shared" ref="E69:N69" si="84">E68/E$4^2*1000000</f>
        <v>72.685928814394572</v>
      </c>
      <c r="F69" s="55">
        <f t="shared" si="84"/>
        <v>72.97826238255422</v>
      </c>
      <c r="G69" s="55">
        <f t="shared" si="84"/>
        <v>73.089903514498531</v>
      </c>
      <c r="H69" s="55">
        <f t="shared" si="84"/>
        <v>73.185308472056789</v>
      </c>
      <c r="I69" s="55">
        <f t="shared" si="84"/>
        <v>76.61402995658139</v>
      </c>
      <c r="J69" s="55">
        <f t="shared" si="84"/>
        <v>73.507817051041442</v>
      </c>
      <c r="K69" s="55">
        <f t="shared" si="84"/>
        <v>73.766071330370664</v>
      </c>
      <c r="L69" s="55">
        <f t="shared" si="84"/>
        <v>74.237019385895763</v>
      </c>
      <c r="M69" s="55">
        <f t="shared" si="84"/>
        <v>71.948270198225103</v>
      </c>
      <c r="N69" s="55">
        <f t="shared" si="84"/>
        <v>74.472961311347632</v>
      </c>
      <c r="O69" s="55">
        <f t="shared" ref="O69:U69" si="85">O68/O$4^2*1000000</f>
        <v>77.417283611832545</v>
      </c>
      <c r="P69" s="55">
        <f t="shared" si="85"/>
        <v>73.925002157644244</v>
      </c>
      <c r="Q69" s="55">
        <f t="shared" si="85"/>
        <v>72.468247931508657</v>
      </c>
      <c r="R69" s="55">
        <f t="shared" si="85"/>
        <v>72.579518440060241</v>
      </c>
      <c r="S69" s="55">
        <f t="shared" si="85"/>
        <v>74.264936931666824</v>
      </c>
      <c r="T69" s="55">
        <f t="shared" si="85"/>
        <v>76.253610903447182</v>
      </c>
      <c r="U69" s="55">
        <f t="shared" si="85"/>
        <v>75.699220471124633</v>
      </c>
      <c r="V69" s="55">
        <f t="shared" ref="V69:W69" si="86">V68/V$4^2*1000000</f>
        <v>0</v>
      </c>
      <c r="W69" s="55">
        <f t="shared" si="86"/>
        <v>80.468244713903957</v>
      </c>
      <c r="X69" s="55">
        <f t="shared" ref="X69" si="87">X68/X$4^2*1000000</f>
        <v>93.738524279986223</v>
      </c>
      <c r="Y69" s="55">
        <f t="shared" ref="Y69:Z69" si="88">Y68/Y$4^2*1000000</f>
        <v>101.57675876424895</v>
      </c>
      <c r="Z69" s="55">
        <f t="shared" si="88"/>
        <v>527.29403318048696</v>
      </c>
    </row>
    <row r="70" spans="1:26" ht="38.25" x14ac:dyDescent="0.2">
      <c r="A70" s="177">
        <v>12</v>
      </c>
      <c r="B70" s="189" t="str">
        <f>Lähteandmed!B57</f>
        <v>Peale venimist Tmax</v>
      </c>
      <c r="C70" s="82" t="s">
        <v>288</v>
      </c>
      <c r="D70" s="9">
        <f>SQRT((kaalutegur R_12*[1]!juhe(D5,6)+jaitetegur R_12*[1]!Jaitekoormus_EN(D$5,JaideJ_1,hJ_1))^2+(tuuletegur R_12*[1]!Tuulekoormus_en(D$5,QJ_1,hJ_1,zo,D$4,JaideJ_1,jaitetegur R_12))^2)</f>
        <v>3.39E-2</v>
      </c>
      <c r="E70" s="9">
        <f>SQRT((kaalutegur R_12*[1]!juhe(E5,6)+jaitetegur R_12*[1]!Jaitekoormus_EN(E$5,JaideJ_1,hJ_1))^2+(tuuletegur R_12*[1]!Tuulekoormus_en(E$5,QJ_1,hJ_1,zo,E$4,JaideJ_1,jaitetegur R_12))^2)</f>
        <v>3.39E-2</v>
      </c>
      <c r="F70" s="9">
        <f>SQRT((kaalutegur R_12*[1]!juhe(F5,6)+jaitetegur R_12*[1]!Jaitekoormus_EN(F$5,JaideJ_1,hJ_1))^2+(tuuletegur R_12*[1]!Tuulekoormus_en(F$5,QJ_1,hJ_1,zo,F$4,JaideJ_1,jaitetegur R_12))^2)</f>
        <v>3.39E-2</v>
      </c>
      <c r="G70" s="9">
        <f>SQRT((kaalutegur R_12*[1]!juhe(G5,6)+jaitetegur R_12*[1]!Jaitekoormus_EN(G$5,JaideJ_1,hJ_1))^2+(tuuletegur R_12*[1]!Tuulekoormus_en(G$5,QJ_1,hJ_1,zo,G$4,JaideJ_1,jaitetegur R_12))^2)</f>
        <v>3.39E-2</v>
      </c>
      <c r="H70" s="9">
        <f>SQRT((kaalutegur R_12*[1]!juhe(H5,6)+jaitetegur R_12*[1]!Jaitekoormus_EN(H$5,JaideJ_1,hJ_1))^2+(tuuletegur R_12*[1]!Tuulekoormus_en(H$5,QJ_1,hJ_1,zo,H$4,JaideJ_1,jaitetegur R_12))^2)</f>
        <v>3.39E-2</v>
      </c>
      <c r="I70" s="9">
        <f>SQRT((kaalutegur R_12*[1]!juhe(I5,6)+jaitetegur R_12*[1]!Jaitekoormus_EN(I$5,JaideJ_1,hJ_1))^2+(tuuletegur R_12*[1]!Tuulekoormus_en(I$5,QJ_1,hJ_1,zo,I$4,JaideJ_1,jaitetegur R_12))^2)</f>
        <v>3.39E-2</v>
      </c>
      <c r="J70" s="9">
        <f>SQRT((kaalutegur R_12*[1]!juhe(J5,6)+jaitetegur R_12*[1]!Jaitekoormus_EN(J$5,JaideJ_1,hJ_1))^2+(tuuletegur R_12*[1]!Tuulekoormus_en(J$5,QJ_1,hJ_1,zo,J$4,JaideJ_1,jaitetegur R_12))^2)</f>
        <v>3.39E-2</v>
      </c>
      <c r="K70" s="9">
        <f>SQRT((kaalutegur R_12*[1]!juhe(K5,6)+jaitetegur R_12*[1]!Jaitekoormus_EN(K$5,JaideJ_1,hJ_1))^2+(tuuletegur R_12*[1]!Tuulekoormus_en(K$5,QJ_1,hJ_1,zo,K$4,JaideJ_1,jaitetegur R_12))^2)</f>
        <v>3.39E-2</v>
      </c>
      <c r="L70" s="9">
        <f>SQRT((kaalutegur R_12*[1]!juhe(L5,6)+jaitetegur R_12*[1]!Jaitekoormus_EN(L$5,JaideJ_1,hJ_1))^2+(tuuletegur R_12*[1]!Tuulekoormus_en(L$5,QJ_1,hJ_1,zo,L$4,JaideJ_1,jaitetegur R_12))^2)</f>
        <v>3.39E-2</v>
      </c>
      <c r="M70" s="9">
        <f>SQRT((kaalutegur R_12*[1]!juhe(M5,6)+jaitetegur R_12*[1]!Jaitekoormus_EN(M$5,JaideJ_1,hJ_1))^2+(tuuletegur R_12*[1]!Tuulekoormus_en(M$5,QJ_1,hJ_1,zo,M$4,JaideJ_1,jaitetegur R_12))^2)</f>
        <v>3.39E-2</v>
      </c>
      <c r="N70" s="9">
        <f>SQRT((kaalutegur R_12*[1]!juhe(N5,6)+jaitetegur R_12*[1]!Jaitekoormus_EN(N$5,JaideJ_1,hJ_1))^2+(tuuletegur R_12*[1]!Tuulekoormus_en(N$5,QJ_1,hJ_1,zo,N$4,JaideJ_1,jaitetegur R_12))^2)</f>
        <v>3.39E-2</v>
      </c>
      <c r="O70" s="9">
        <f>SQRT((kaalutegur R_12*[1]!juhe(O5,6)+jaitetegur R_12*[1]!Jaitekoormus_EN(O$5,JaideJ_1,hJ_1))^2+(tuuletegur R_12*[1]!Tuulekoormus_en(O$5,QJ_1,hJ_1,zo,O$4,JaideJ_1,jaitetegur R_12))^2)</f>
        <v>3.39E-2</v>
      </c>
      <c r="P70" s="9">
        <f>SQRT((kaalutegur R_12*[1]!juhe(P5,6)+jaitetegur R_12*[1]!Jaitekoormus_EN(P$5,JaideJ_1,hJ_1))^2+(tuuletegur R_12*[1]!Tuulekoormus_en(P$5,QJ_1,hJ_1,zo,P$4,JaideJ_1,jaitetegur R_12))^2)</f>
        <v>3.39E-2</v>
      </c>
      <c r="Q70" s="9">
        <f>SQRT((kaalutegur R_12*[1]!juhe(Q5,6)+jaitetegur R_12*[1]!Jaitekoormus_EN(Q$5,JaideJ_1,hJ_1))^2+(tuuletegur R_12*[1]!Tuulekoormus_en(Q$5,QJ_1,hJ_1,zo,Q$4,JaideJ_1,jaitetegur R_12))^2)</f>
        <v>3.39E-2</v>
      </c>
      <c r="R70" s="9">
        <f>SQRT((kaalutegur R_12*[1]!juhe(R5,6)+jaitetegur R_12*[1]!Jaitekoormus_EN(R$5,JaideJ_1,hJ_1))^2+(tuuletegur R_12*[1]!Tuulekoormus_en(R$5,QJ_1,hJ_1,zo,R$4,JaideJ_1,jaitetegur R_12))^2)</f>
        <v>3.39E-2</v>
      </c>
      <c r="S70" s="9">
        <f>SQRT((kaalutegur R_12*[1]!juhe(S5,6)+jaitetegur R_12*[1]!Jaitekoormus_EN(S$5,JaideJ_1,hJ_1))^2+(tuuletegur R_12*[1]!Tuulekoormus_en(S$5,QJ_1,hJ_1,zo,S$4,JaideJ_1,jaitetegur R_12))^2)</f>
        <v>3.39E-2</v>
      </c>
      <c r="T70" s="9">
        <f>SQRT((kaalutegur R_12*[1]!juhe(T5,6)+jaitetegur R_12*[1]!Jaitekoormus_EN(T$5,JaideJ_1,hJ_1))^2+(tuuletegur R_12*[1]!Tuulekoormus_en(T$5,QJ_1,hJ_1,zo,T$4,JaideJ_1,jaitetegur R_12))^2)</f>
        <v>3.39E-2</v>
      </c>
      <c r="U70" s="9">
        <f>SQRT((kaalutegur R_12*[1]!juhe(U5,6)+jaitetegur R_12*[1]!Jaitekoormus_EN(U$5,JaideJ_1,hJ_1))^2+(tuuletegur R_12*[1]!Tuulekoormus_en(U$5,QJ_1,hJ_1,zo,U$4,JaideJ_1,jaitetegur R_12))^2)</f>
        <v>3.39E-2</v>
      </c>
      <c r="V70" s="9" t="e">
        <f>SQRT((kaalutegur R_12*[1]!juhe(V5,6)+jaitetegur R_12*[1]!Jaitekoormus_EN(V$5,JaideJ_1,hJ_1))^2+(tuuletegur R_12*[1]!Tuulekoormus_en(V$5,QJ_1,hJ_1,zo,V$4,JaideJ_1,jaitetegur R_12))^2)</f>
        <v>#VALUE!</v>
      </c>
      <c r="W70" s="9">
        <f>SQRT((kaalutegur R_12*[1]!juhe(W5,6)+jaitetegur R_12*[1]!Jaitekoormus_EN(W$5,JaideJ_1,hJ_1))^2+(tuuletegur R_12*[1]!Tuulekoormus_en(W$5,QJ_1,hJ_1,zo,W$4,JaideJ_1,jaitetegur R_12))^2)</f>
        <v>3.39E-2</v>
      </c>
      <c r="X70" s="9">
        <f>SQRT((kaalutegur R_12*[1]!juhe(X5,6)+jaitetegur R_12*[1]!Jaitekoormus_EN(X$5,JaideJ_1,hJ_1))^2+(tuuletegur R_12*[1]!Tuulekoormus_en(X$5,QJ_1,hJ_1,zo,X$4,JaideJ_1,jaitetegur R_12))^2)</f>
        <v>3.39E-2</v>
      </c>
      <c r="Y70" s="9">
        <f>SQRT((kaalutegur R_12*[1]!juhe(Y5,6)+jaitetegur R_12*[1]!Jaitekoormus_EN(Y$5,JaideJ_1,hJ_1))^2+(tuuletegur R_12*[1]!Tuulekoormus_en(Y$5,QJ_1,hJ_1,zo,Y$4,JaideJ_1,jaitetegur R_12))^2)</f>
        <v>3.4599999999999999E-2</v>
      </c>
      <c r="Z70" s="9">
        <f>SQRT((kaalutegur R_12*[1]!juhe(Z5,6)+jaitetegur R_12*[1]!Jaitekoormus_EN(Z$5,JaideJ_1,hJ_1))^2+(tuuletegur R_12*[1]!Tuulekoormus_en(Z$5,QJ_1,hJ_1,zo,Z$4,JaideJ_1,jaitetegur R_12))^2)</f>
        <v>3.4599999999999999E-2</v>
      </c>
    </row>
    <row r="71" spans="1:26" x14ac:dyDescent="0.2">
      <c r="A71" s="177"/>
      <c r="B71" s="189"/>
      <c r="C71" s="82" t="s">
        <v>104</v>
      </c>
      <c r="D71" s="22">
        <f>[1]!Olekuvorrand(D$4,D$5,D$6,5,D$9,Lähteandmed!$C57,D70)</f>
        <v>53.500592708587646</v>
      </c>
      <c r="E71" s="22">
        <f>[1]!Olekuvorrand(E$4,E$5,E$6,5,E$9,Lähteandmed!$C57,E70)</f>
        <v>52.525460720062256</v>
      </c>
      <c r="F71" s="22">
        <f>[1]!Olekuvorrand(F$4,F$5,F$6,5,F$9,Lähteandmed!$C57,F70)</f>
        <v>52.141487598419189</v>
      </c>
      <c r="G71" s="22">
        <f>[1]!Olekuvorrand(G$4,G$5,G$6,5,G$9,Lähteandmed!$C57,G70)</f>
        <v>51.996409893035889</v>
      </c>
      <c r="H71" s="22">
        <f>[1]!Olekuvorrand(H$4,H$5,H$6,5,H$9,Lähteandmed!$C57,H70)</f>
        <v>51.872909069061279</v>
      </c>
      <c r="I71" s="22">
        <f>[1]!Olekuvorrand(I$4,I$5,I$6,5,I$9,Lähteandmed!$C57,I70)</f>
        <v>47.791421413421631</v>
      </c>
      <c r="J71" s="22">
        <f>[1]!Olekuvorrand(J$4,J$5,J$6,5,J$9,Lähteandmed!$C57,J70)</f>
        <v>51.460206508636475</v>
      </c>
      <c r="K71" s="22">
        <f>[1]!Olekuvorrand(K$4,K$5,K$6,5,K$9,Lähteandmed!$C57,K70)</f>
        <v>51.134407520294189</v>
      </c>
      <c r="L71" s="22">
        <f>[1]!Olekuvorrand(L$4,L$5,L$6,5,L$9,Lähteandmed!$C57,L70)</f>
        <v>50.550520420074463</v>
      </c>
      <c r="M71" s="22">
        <f>[1]!Olekuvorrand(M$4,M$5,M$6,5,M$9,Lähteandmed!$C57,M70)</f>
        <v>53.520143032073975</v>
      </c>
      <c r="N71" s="22">
        <f>[1]!Olekuvorrand(N$4,N$5,N$6,5,N$9,Lähteandmed!$C57,N70)</f>
        <v>50.262987613677979</v>
      </c>
      <c r="O71" s="22">
        <f>[1]!Olekuvorrand(O$4,O$5,O$6,5,O$9,Lähteandmed!$C57,O70)</f>
        <v>46.922981739044189</v>
      </c>
      <c r="P71" s="22">
        <f>[1]!Olekuvorrand(P$4,P$5,P$6,5,P$9,Lähteandmed!$C57,P70)</f>
        <v>50.935924053192139</v>
      </c>
      <c r="Q71" s="22">
        <f>[1]!Olekuvorrand(Q$4,Q$5,Q$6,5,Q$9,Lähteandmed!$C57,Q70)</f>
        <v>52.815020084381104</v>
      </c>
      <c r="R71" s="22">
        <f>[1]!Olekuvorrand(R$4,R$5,R$6,5,R$9,Lähteandmed!$C57,R70)</f>
        <v>52.666723728179932</v>
      </c>
      <c r="S71" s="22">
        <f>[1]!Olekuvorrand(S$4,S$5,S$6,5,S$9,Lähteandmed!$C57,S70)</f>
        <v>50.516188144683838</v>
      </c>
      <c r="T71" s="22">
        <f>[1]!Olekuvorrand(T$4,T$5,T$6,5,T$9,Lähteandmed!$C57,T70)</f>
        <v>48.190891742706299</v>
      </c>
      <c r="U71" s="22">
        <f>[1]!Olekuvorrand(U$4,U$5,U$6,5,U$9,Lähteandmed!$C57,U70)</f>
        <v>48.81817102432251</v>
      </c>
      <c r="V71" s="22" t="e">
        <f>[1]!Olekuvorrand(V$4,V$5,V$6,5,V$9,Lähteandmed!$C57,V70)</f>
        <v>#VALUE!</v>
      </c>
      <c r="W71" s="22">
        <f>[1]!Olekuvorrand(W$4,W$5,W$6,5,W$9,Lähteandmed!$C57,W70)</f>
        <v>43.875157833099365</v>
      </c>
      <c r="X71" s="22">
        <f>[1]!Olekuvorrand(X$4,X$5,X$6,5,X$9,Lähteandmed!$C57,X70)</f>
        <v>33.884227275848389</v>
      </c>
      <c r="Y71" s="22">
        <f>[1]!Olekuvorrand(Y$4,Y$5,Y$6,5,Y$9,Lähteandmed!$C57,Y70)</f>
        <v>32.675683498382568</v>
      </c>
      <c r="Z71" s="22">
        <f>[1]!Olekuvorrand(Z$4,Z$5,Z$6,5,Z$9,Lähteandmed!$C57,Z70)</f>
        <v>6.984412670135498</v>
      </c>
    </row>
    <row r="72" spans="1:26" x14ac:dyDescent="0.2">
      <c r="A72" s="177"/>
      <c r="B72" s="189"/>
      <c r="C72" s="82" t="s">
        <v>105</v>
      </c>
      <c r="D72" s="9">
        <f>[1]!ripe(D71,D$9+Lähteandmed!$E57*$D$11,D$4,0)</f>
        <v>18.697117436767478</v>
      </c>
      <c r="E72" s="9">
        <f>[1]!ripe(E71,E$9+Lähteandmed!$E57*$D$11,E$4,0)</f>
        <v>16.889866826045413</v>
      </c>
      <c r="F72" s="9">
        <f>[1]!ripe(F71,F$9+Lähteandmed!$E57*$D$11,F$4,0)</f>
        <v>16.253743252477673</v>
      </c>
      <c r="G72" s="9">
        <f>[1]!ripe(G71,G$9+Lähteandmed!$E57*$D$11,G$4,0)</f>
        <v>16.023103997299849</v>
      </c>
      <c r="H72" s="9">
        <f>[1]!ripe(H71,H$9+Lähteandmed!$E57*$D$11,H$4,0)</f>
        <v>15.830915336641461</v>
      </c>
      <c r="I72" s="9">
        <f>[1]!ripe(I71,I$9+Lähteandmed!$E57*$D$11,I$4,0)</f>
        <v>11.034190742727883</v>
      </c>
      <c r="J72" s="9">
        <f>[1]!ripe(J71,J$9+Lähteandmed!$E57*$D$11,J$4,0)</f>
        <v>15.213876021812499</v>
      </c>
      <c r="K72" s="9">
        <f>[1]!ripe(K71,K$9+Lähteandmed!$E57*$D$11,K$4,0)</f>
        <v>14.75287444918296</v>
      </c>
      <c r="L72" s="9">
        <f>[1]!ripe(L71,L$9+Lähteandmed!$E57*$D$11,L$4,0)</f>
        <v>13.978821918494971</v>
      </c>
      <c r="M72" s="9">
        <f>[1]!ripe(M71,M$9+Lähteandmed!$E57*$D$11,M$4,0)</f>
        <v>18.736644925896929</v>
      </c>
      <c r="N72" s="9">
        <f>[1]!ripe(N71,N$9+Lähteandmed!$E57*$D$11,N$4,0)</f>
        <v>13.620376699705687</v>
      </c>
      <c r="O72" s="9">
        <f>[1]!ripe(O71,O$9+Lähteandmed!$E57*$D$11,O$4,0)</f>
        <v>10.294173310587265</v>
      </c>
      <c r="P72" s="9">
        <f>[1]!ripe(P71,P$9+Lähteandmed!$E57*$D$11,P$4,0)</f>
        <v>14.482536397999439</v>
      </c>
      <c r="Q72" s="9">
        <f>[1]!ripe(Q71,Q$9+Lähteandmed!$E57*$D$11,Q$4,0)</f>
        <v>17.396340364115598</v>
      </c>
      <c r="R72" s="9">
        <f>[1]!ripe(R71,R$9+Lähteandmed!$E57*$D$11,R$4,0)</f>
        <v>17.133909188334037</v>
      </c>
      <c r="S72" s="9">
        <f>[1]!ripe(S71,S$9+Lähteandmed!$E57*$D$11,S$4,0)</f>
        <v>13.9354218592024</v>
      </c>
      <c r="T72" s="9">
        <f>[1]!ripe(T71,T$9+Lähteandmed!$E57*$D$11,T$4,0)</f>
        <v>11.40044036681695</v>
      </c>
      <c r="U72" s="9">
        <f>[1]!ripe(U71,U$9+Lähteandmed!$E57*$D$11,U$4,0)</f>
        <v>12.012183951968384</v>
      </c>
      <c r="V72" s="9">
        <f>[1]!ripe(V71,V$9+Lähteandmed!$E57*$D$11,V$4,0)</f>
        <v>0</v>
      </c>
      <c r="W72" s="9">
        <f>[1]!ripe(W71,W$9+Lähteandmed!$E57*$D$11,W$4,0)</f>
        <v>8.1813736308192091</v>
      </c>
      <c r="X72" s="9">
        <f>[1]!ripe(X71,X$9+Lähteandmed!$E57*$D$11,X$4,0)</f>
        <v>4.1817137998815337</v>
      </c>
      <c r="Y72" s="9">
        <f>[1]!ripe(Y71,Y$9+Lähteandmed!$E57*$D$11,Y$4,0)</f>
        <v>4.4658981702815268</v>
      </c>
      <c r="Z72" s="9">
        <f>[1]!ripe(Z71,Z$9+Lähteandmed!$E57*$D$11,Z$4,0)</f>
        <v>1.6594425254228498</v>
      </c>
    </row>
    <row r="73" spans="1:26" x14ac:dyDescent="0.2">
      <c r="A73" s="77"/>
      <c r="B73" s="189"/>
      <c r="C73" s="82" t="s">
        <v>49</v>
      </c>
      <c r="D73" s="56">
        <f>D72/D$4^2*1000000</f>
        <v>79.204729993950465</v>
      </c>
      <c r="E73" s="56">
        <f t="shared" ref="E73:N73" si="89">E72/E$4^2*1000000</f>
        <v>80.675160996378949</v>
      </c>
      <c r="F73" s="56">
        <f t="shared" si="89"/>
        <v>81.269257843891495</v>
      </c>
      <c r="G73" s="56">
        <f t="shared" si="89"/>
        <v>81.496011142252854</v>
      </c>
      <c r="H73" s="56">
        <f t="shared" si="89"/>
        <v>81.690039676748825</v>
      </c>
      <c r="I73" s="56">
        <f t="shared" si="89"/>
        <v>88.666540451754599</v>
      </c>
      <c r="J73" s="56">
        <f t="shared" si="89"/>
        <v>82.345180625904177</v>
      </c>
      <c r="K73" s="56">
        <f t="shared" si="89"/>
        <v>82.869836681264459</v>
      </c>
      <c r="L73" s="56">
        <f t="shared" si="89"/>
        <v>83.827030162823363</v>
      </c>
      <c r="M73" s="56">
        <f t="shared" si="89"/>
        <v>79.175797371477813</v>
      </c>
      <c r="N73" s="56">
        <f t="shared" si="89"/>
        <v>84.30656833552122</v>
      </c>
      <c r="O73" s="56">
        <f t="shared" ref="O73:U73" si="90">O72/O$4^2*1000000</f>
        <v>90.307560239165582</v>
      </c>
      <c r="P73" s="56">
        <f t="shared" si="90"/>
        <v>83.192757935927489</v>
      </c>
      <c r="Q73" s="56">
        <f t="shared" si="90"/>
        <v>80.232857873193325</v>
      </c>
      <c r="R73" s="56">
        <f t="shared" si="90"/>
        <v>80.45877358672071</v>
      </c>
      <c r="S73" s="56">
        <f t="shared" si="90"/>
        <v>83.884001458370932</v>
      </c>
      <c r="T73" s="56">
        <f t="shared" si="90"/>
        <v>87.931554008675235</v>
      </c>
      <c r="U73" s="56">
        <f t="shared" si="90"/>
        <v>86.801695169791685</v>
      </c>
      <c r="V73" s="56">
        <f t="shared" ref="V73:W73" si="91">V72/V$4^2*1000000</f>
        <v>0</v>
      </c>
      <c r="W73" s="56">
        <f t="shared" si="91"/>
        <v>96.580849147469849</v>
      </c>
      <c r="X73" s="56">
        <f t="shared" ref="X73" si="92">X72/X$4^2*1000000</f>
        <v>125.05818608472019</v>
      </c>
      <c r="Y73" s="56">
        <f t="shared" ref="Y73:Z73" si="93">Y72/Y$4^2*1000000</f>
        <v>132.36142406061944</v>
      </c>
      <c r="Z73" s="56">
        <f t="shared" si="93"/>
        <v>619.23603376031542</v>
      </c>
    </row>
    <row r="74" spans="1:26" ht="14.25" customHeight="1" x14ac:dyDescent="0.2">
      <c r="A74" s="187">
        <v>13</v>
      </c>
      <c r="B74" s="188">
        <f>Lähteandmed!B60</f>
        <v>0</v>
      </c>
      <c r="C74" s="81" t="s">
        <v>288</v>
      </c>
      <c r="D74" s="6">
        <f>SQRT((kaalutegur R_13*[1]!juhe(D5,6)+jaitetegur R_13*[1]!Jaitekoormus_EN(D$5,JaideJ_1,hJ_1))^2+(tuuletegur R_13*[1]!Tuulekoormus_en(D$5,QJ_1,hJ_1,zo,D$4,JaideJ_1,jaitetegur R_13))^2)</f>
        <v>0</v>
      </c>
      <c r="E74" s="6">
        <f>SQRT((kaalutegur R_13*[1]!juhe(E5,6)+jaitetegur R_13*[1]!Jaitekoormus_EN(E$5,JaideJ_1,hJ_1))^2+(tuuletegur R_13*[1]!Tuulekoormus_en(E$5,QJ_1,hJ_1,zo,E$4,JaideJ_1,jaitetegur R_13))^2)</f>
        <v>0</v>
      </c>
      <c r="F74" s="6">
        <f>SQRT((kaalutegur R_13*[1]!juhe(F5,6)+jaitetegur R_13*[1]!Jaitekoormus_EN(F$5,JaideJ_1,hJ_1))^2+(tuuletegur R_13*[1]!Tuulekoormus_en(F$5,QJ_1,hJ_1,zo,F$4,JaideJ_1,jaitetegur R_13))^2)</f>
        <v>0</v>
      </c>
      <c r="G74" s="6">
        <f>SQRT((kaalutegur R_13*[1]!juhe(G5,6)+jaitetegur R_13*[1]!Jaitekoormus_EN(G$5,JaideJ_1,hJ_1))^2+(tuuletegur R_13*[1]!Tuulekoormus_en(G$5,QJ_1,hJ_1,zo,G$4,JaideJ_1,jaitetegur R_13))^2)</f>
        <v>0</v>
      </c>
      <c r="H74" s="6">
        <f>SQRT((kaalutegur R_13*[1]!juhe(H5,6)+jaitetegur R_13*[1]!Jaitekoormus_EN(H$5,JaideJ_1,hJ_1))^2+(tuuletegur R_13*[1]!Tuulekoormus_en(H$5,QJ_1,hJ_1,zo,H$4,JaideJ_1,jaitetegur R_13))^2)</f>
        <v>0</v>
      </c>
      <c r="I74" s="6">
        <f>SQRT((kaalutegur R_13*[1]!juhe(I5,6)+jaitetegur R_13*[1]!Jaitekoormus_EN(I$5,JaideJ_1,hJ_1))^2+(tuuletegur R_13*[1]!Tuulekoormus_en(I$5,QJ_1,hJ_1,zo,I$4,JaideJ_1,jaitetegur R_13))^2)</f>
        <v>0</v>
      </c>
      <c r="J74" s="6">
        <f>SQRT((kaalutegur R_13*[1]!juhe(J5,6)+jaitetegur R_13*[1]!Jaitekoormus_EN(J$5,JaideJ_1,hJ_1))^2+(tuuletegur R_13*[1]!Tuulekoormus_en(J$5,QJ_1,hJ_1,zo,J$4,JaideJ_1,jaitetegur R_13))^2)</f>
        <v>0</v>
      </c>
      <c r="K74" s="6">
        <f>SQRT((kaalutegur R_13*[1]!juhe(K5,6)+jaitetegur R_13*[1]!Jaitekoormus_EN(K$5,JaideJ_1,hJ_1))^2+(tuuletegur R_13*[1]!Tuulekoormus_en(K$5,QJ_1,hJ_1,zo,K$4,JaideJ_1,jaitetegur R_13))^2)</f>
        <v>0</v>
      </c>
      <c r="L74" s="6">
        <f>SQRT((kaalutegur R_13*[1]!juhe(L5,6)+jaitetegur R_13*[1]!Jaitekoormus_EN(L$5,JaideJ_1,hJ_1))^2+(tuuletegur R_13*[1]!Tuulekoormus_en(L$5,QJ_1,hJ_1,zo,L$4,JaideJ_1,jaitetegur R_13))^2)</f>
        <v>0</v>
      </c>
      <c r="M74" s="6">
        <f>SQRT((kaalutegur R_13*[1]!juhe(M5,6)+jaitetegur R_13*[1]!Jaitekoormus_EN(M$5,JaideJ_1,hJ_1))^2+(tuuletegur R_13*[1]!Tuulekoormus_en(M$5,QJ_1,hJ_1,zo,M$4,JaideJ_1,jaitetegur R_13))^2)</f>
        <v>0</v>
      </c>
      <c r="N74" s="6">
        <f>SQRT((kaalutegur R_13*[1]!juhe(N5,6)+jaitetegur R_13*[1]!Jaitekoormus_EN(N$5,JaideJ_1,hJ_1))^2+(tuuletegur R_13*[1]!Tuulekoormus_en(N$5,QJ_1,hJ_1,zo,N$4,JaideJ_1,jaitetegur R_13))^2)</f>
        <v>0</v>
      </c>
      <c r="O74" s="6">
        <f>SQRT((kaalutegur R_13*[1]!juhe(O5,6)+jaitetegur R_13*[1]!Jaitekoormus_EN(O$5,JaideJ_1,hJ_1))^2+(tuuletegur R_13*[1]!Tuulekoormus_en(O$5,QJ_1,hJ_1,zo,O$4,JaideJ_1,jaitetegur R_13))^2)</f>
        <v>0</v>
      </c>
      <c r="P74" s="6">
        <f>SQRT((kaalutegur R_13*[1]!juhe(P5,6)+jaitetegur R_13*[1]!Jaitekoormus_EN(P$5,JaideJ_1,hJ_1))^2+(tuuletegur R_13*[1]!Tuulekoormus_en(P$5,QJ_1,hJ_1,zo,P$4,JaideJ_1,jaitetegur R_13))^2)</f>
        <v>0</v>
      </c>
      <c r="Q74" s="6">
        <f>SQRT((kaalutegur R_13*[1]!juhe(Q5,6)+jaitetegur R_13*[1]!Jaitekoormus_EN(Q$5,JaideJ_1,hJ_1))^2+(tuuletegur R_13*[1]!Tuulekoormus_en(Q$5,QJ_1,hJ_1,zo,Q$4,JaideJ_1,jaitetegur R_13))^2)</f>
        <v>0</v>
      </c>
      <c r="R74" s="6">
        <f>SQRT((kaalutegur R_13*[1]!juhe(R5,6)+jaitetegur R_13*[1]!Jaitekoormus_EN(R$5,JaideJ_1,hJ_1))^2+(tuuletegur R_13*[1]!Tuulekoormus_en(R$5,QJ_1,hJ_1,zo,R$4,JaideJ_1,jaitetegur R_13))^2)</f>
        <v>0</v>
      </c>
      <c r="S74" s="6">
        <f>SQRT((kaalutegur R_13*[1]!juhe(S5,6)+jaitetegur R_13*[1]!Jaitekoormus_EN(S$5,JaideJ_1,hJ_1))^2+(tuuletegur R_13*[1]!Tuulekoormus_en(S$5,QJ_1,hJ_1,zo,S$4,JaideJ_1,jaitetegur R_13))^2)</f>
        <v>0</v>
      </c>
      <c r="T74" s="6">
        <f>SQRT((kaalutegur R_13*[1]!juhe(T5,6)+jaitetegur R_13*[1]!Jaitekoormus_EN(T$5,JaideJ_1,hJ_1))^2+(tuuletegur R_13*[1]!Tuulekoormus_en(T$5,QJ_1,hJ_1,zo,T$4,JaideJ_1,jaitetegur R_13))^2)</f>
        <v>0</v>
      </c>
      <c r="U74" s="6">
        <f>SQRT((kaalutegur R_13*[1]!juhe(U5,6)+jaitetegur R_13*[1]!Jaitekoormus_EN(U$5,JaideJ_1,hJ_1))^2+(tuuletegur R_13*[1]!Tuulekoormus_en(U$5,QJ_1,hJ_1,zo,U$4,JaideJ_1,jaitetegur R_13))^2)</f>
        <v>0</v>
      </c>
      <c r="V74" s="6" t="e">
        <f>SQRT((kaalutegur R_13*[1]!juhe(V5,6)+jaitetegur R_13*[1]!Jaitekoormus_EN(V$5,JaideJ_1,hJ_1))^2+(tuuletegur R_13*[1]!Tuulekoormus_en(V$5,QJ_1,hJ_1,zo,V$4,JaideJ_1,jaitetegur R_13))^2)</f>
        <v>#VALUE!</v>
      </c>
      <c r="W74" s="6">
        <f>SQRT((kaalutegur R_13*[1]!juhe(W5,6)+jaitetegur R_13*[1]!Jaitekoormus_EN(W$5,JaideJ_1,hJ_1))^2+(tuuletegur R_13*[1]!Tuulekoormus_en(W$5,QJ_1,hJ_1,zo,W$4,JaideJ_1,jaitetegur R_13))^2)</f>
        <v>0</v>
      </c>
      <c r="X74" s="6">
        <f>SQRT((kaalutegur R_13*[1]!juhe(X5,6)+jaitetegur R_13*[1]!Jaitekoormus_EN(X$5,JaideJ_1,hJ_1))^2+(tuuletegur R_13*[1]!Tuulekoormus_en(X$5,QJ_1,hJ_1,zo,X$4,JaideJ_1,jaitetegur R_13))^2)</f>
        <v>0</v>
      </c>
      <c r="Y74" s="6">
        <f>SQRT((kaalutegur R_13*[1]!juhe(Y5,6)+jaitetegur R_13*[1]!Jaitekoormus_EN(Y$5,JaideJ_1,hJ_1))^2+(tuuletegur R_13*[1]!Tuulekoormus_en(Y$5,QJ_1,hJ_1,zo,Y$4,JaideJ_1,jaitetegur R_13))^2)</f>
        <v>0</v>
      </c>
      <c r="Z74" s="6">
        <f>SQRT((kaalutegur R_13*[1]!juhe(Z5,6)+jaitetegur R_13*[1]!Jaitekoormus_EN(Z$5,JaideJ_1,hJ_1))^2+(tuuletegur R_13*[1]!Tuulekoormus_en(Z$5,QJ_1,hJ_1,zo,Z$4,JaideJ_1,jaitetegur R_13))^2)</f>
        <v>0</v>
      </c>
    </row>
    <row r="75" spans="1:26" ht="14.25" customHeight="1" x14ac:dyDescent="0.2">
      <c r="A75" s="187"/>
      <c r="B75" s="188"/>
      <c r="C75" s="81" t="s">
        <v>104</v>
      </c>
      <c r="D75" s="3">
        <f>[1]!Olekuvorrand(D$4,D$5,D$6,5,D$9,Lähteandmed!$C60,D74)</f>
        <v>0</v>
      </c>
      <c r="E75" s="3">
        <f>[1]!Olekuvorrand(E$4,E$5,E$6,5,E$9,Lähteandmed!$C60,E74)</f>
        <v>0</v>
      </c>
      <c r="F75" s="3">
        <f>[1]!Olekuvorrand(F$4,F$5,F$6,5,F$9,Lähteandmed!$C60,F74)</f>
        <v>0</v>
      </c>
      <c r="G75" s="3">
        <f>[1]!Olekuvorrand(G$4,G$5,G$6,5,G$9,Lähteandmed!$C60,G74)</f>
        <v>0</v>
      </c>
      <c r="H75" s="3">
        <f>[1]!Olekuvorrand(H$4,H$5,H$6,5,H$9,Lähteandmed!$C60,H74)</f>
        <v>0</v>
      </c>
      <c r="I75" s="3">
        <f>[1]!Olekuvorrand(I$4,I$5,I$6,5,I$9,Lähteandmed!$C60,I74)</f>
        <v>0</v>
      </c>
      <c r="J75" s="3">
        <f>[1]!Olekuvorrand(J$4,J$5,J$6,5,J$9,Lähteandmed!$C60,J74)</f>
        <v>0</v>
      </c>
      <c r="K75" s="3">
        <f>[1]!Olekuvorrand(K$4,K$5,K$6,5,K$9,Lähteandmed!$C60,K74)</f>
        <v>0</v>
      </c>
      <c r="L75" s="3">
        <f>[1]!Olekuvorrand(L$4,L$5,L$6,5,L$9,Lähteandmed!$C60,L74)</f>
        <v>0</v>
      </c>
      <c r="M75" s="3">
        <f>[1]!Olekuvorrand(M$4,M$5,M$6,5,M$9,Lähteandmed!$C60,M74)</f>
        <v>0</v>
      </c>
      <c r="N75" s="3">
        <f>[1]!Olekuvorrand(N$4,N$5,N$6,5,N$9,Lähteandmed!$C60,N74)</f>
        <v>0</v>
      </c>
      <c r="O75" s="3">
        <f>[1]!Olekuvorrand(O$4,O$5,O$6,5,O$9,Lähteandmed!$C60,O74)</f>
        <v>0</v>
      </c>
      <c r="P75" s="3">
        <f>[1]!Olekuvorrand(P$4,P$5,P$6,5,P$9,Lähteandmed!$C60,P74)</f>
        <v>0</v>
      </c>
      <c r="Q75" s="3">
        <f>[1]!Olekuvorrand(Q$4,Q$5,Q$6,5,Q$9,Lähteandmed!$C60,Q74)</f>
        <v>0</v>
      </c>
      <c r="R75" s="3">
        <f>[1]!Olekuvorrand(R$4,R$5,R$6,5,R$9,Lähteandmed!$C60,R74)</f>
        <v>0</v>
      </c>
      <c r="S75" s="3">
        <f>[1]!Olekuvorrand(S$4,S$5,S$6,5,S$9,Lähteandmed!$C60,S74)</f>
        <v>0</v>
      </c>
      <c r="T75" s="3">
        <f>[1]!Olekuvorrand(T$4,T$5,T$6,5,T$9,Lähteandmed!$C60,T74)</f>
        <v>0</v>
      </c>
      <c r="U75" s="3">
        <f>[1]!Olekuvorrand(U$4,U$5,U$6,5,U$9,Lähteandmed!$C60,U74)</f>
        <v>0</v>
      </c>
      <c r="V75" s="3" t="e">
        <f>[1]!Olekuvorrand(V$4,V$5,V$6,5,V$9,Lähteandmed!$C60,V74)</f>
        <v>#VALUE!</v>
      </c>
      <c r="W75" s="3">
        <f>[1]!Olekuvorrand(W$4,W$5,W$6,5,W$9,Lähteandmed!$C60,W74)</f>
        <v>0</v>
      </c>
      <c r="X75" s="3">
        <f>[1]!Olekuvorrand(X$4,X$5,X$6,5,X$9,Lähteandmed!$C60,X74)</f>
        <v>0</v>
      </c>
      <c r="Y75" s="3">
        <f>[1]!Olekuvorrand(Y$4,Y$5,Y$6,5,Y$9,Lähteandmed!$C60,Y74)</f>
        <v>0</v>
      </c>
      <c r="Z75" s="3">
        <f>[1]!Olekuvorrand(Z$4,Z$5,Z$6,5,Z$9,Lähteandmed!$C60,Z74)</f>
        <v>0</v>
      </c>
    </row>
    <row r="76" spans="1:26" ht="14.25" customHeight="1" x14ac:dyDescent="0.2">
      <c r="A76" s="187"/>
      <c r="B76" s="188"/>
      <c r="C76" s="81" t="s">
        <v>105</v>
      </c>
      <c r="D76" s="3">
        <f>[1]!ripe(D75,D$9+Lähteandmed!$E60*$D$11,D$4,0)</f>
        <v>0</v>
      </c>
      <c r="E76" s="3">
        <f>[1]!ripe(E75,E$9+Lähteandmed!$E60*$D$11,E$4,0)</f>
        <v>0</v>
      </c>
      <c r="F76" s="3">
        <f>[1]!ripe(F75,F$9+Lähteandmed!$E60*$D$11,F$4,0)</f>
        <v>0</v>
      </c>
      <c r="G76" s="3">
        <f>[1]!ripe(G75,G$9+Lähteandmed!$E60*$D$11,G$4,0)</f>
        <v>0</v>
      </c>
      <c r="H76" s="3">
        <f>[1]!ripe(H75,H$9+Lähteandmed!$E60*$D$11,H$4,0)</f>
        <v>0</v>
      </c>
      <c r="I76" s="3">
        <f>[1]!ripe(I75,I$9+Lähteandmed!$E60*$D$11,I$4,0)</f>
        <v>0</v>
      </c>
      <c r="J76" s="3">
        <f>[1]!ripe(J75,J$9+Lähteandmed!$E60*$D$11,J$4,0)</f>
        <v>0</v>
      </c>
      <c r="K76" s="3">
        <f>[1]!ripe(K75,K$9+Lähteandmed!$E60*$D$11,K$4,0)</f>
        <v>0</v>
      </c>
      <c r="L76" s="3">
        <f>[1]!ripe(L75,L$9+Lähteandmed!$E60*$D$11,L$4,0)</f>
        <v>0</v>
      </c>
      <c r="M76" s="3">
        <f>[1]!ripe(M75,M$9+Lähteandmed!$E60*$D$11,M$4,0)</f>
        <v>0</v>
      </c>
      <c r="N76" s="3">
        <f>[1]!ripe(N75,N$9+Lähteandmed!$E60*$D$11,N$4,0)</f>
        <v>0</v>
      </c>
      <c r="O76" s="3">
        <f>[1]!ripe(O75,O$9+Lähteandmed!$E60*$D$11,O$4,0)</f>
        <v>0</v>
      </c>
      <c r="P76" s="3">
        <f>[1]!ripe(P75,P$9+Lähteandmed!$E60*$D$11,P$4,0)</f>
        <v>0</v>
      </c>
      <c r="Q76" s="3">
        <f>[1]!ripe(Q75,Q$9+Lähteandmed!$E60*$D$11,Q$4,0)</f>
        <v>0</v>
      </c>
      <c r="R76" s="3">
        <f>[1]!ripe(R75,R$9+Lähteandmed!$E60*$D$11,R$4,0)</f>
        <v>0</v>
      </c>
      <c r="S76" s="3">
        <f>[1]!ripe(S75,S$9+Lähteandmed!$E60*$D$11,S$4,0)</f>
        <v>0</v>
      </c>
      <c r="T76" s="3">
        <f>[1]!ripe(T75,T$9+Lähteandmed!$E60*$D$11,T$4,0)</f>
        <v>0</v>
      </c>
      <c r="U76" s="3">
        <f>[1]!ripe(U75,U$9+Lähteandmed!$E60*$D$11,U$4,0)</f>
        <v>0</v>
      </c>
      <c r="V76" s="3">
        <f>[1]!ripe(V75,V$9+Lähteandmed!$E60*$D$11,V$4,0)</f>
        <v>0</v>
      </c>
      <c r="W76" s="3">
        <f>[1]!ripe(W75,W$9+Lähteandmed!$E60*$D$11,W$4,0)</f>
        <v>0</v>
      </c>
      <c r="X76" s="3">
        <f>[1]!ripe(X75,X$9+Lähteandmed!$E60*$D$11,X$4,0)</f>
        <v>0</v>
      </c>
      <c r="Y76" s="3">
        <f>[1]!ripe(Y75,Y$9+Lähteandmed!$E60*$D$11,Y$4,0)</f>
        <v>0</v>
      </c>
      <c r="Z76" s="3">
        <f>[1]!ripe(Z75,Z$9+Lähteandmed!$E60*$D$11,Z$4,0)</f>
        <v>0</v>
      </c>
    </row>
    <row r="77" spans="1:26" ht="14.25" customHeight="1" x14ac:dyDescent="0.2">
      <c r="A77" s="78"/>
      <c r="B77" s="188"/>
      <c r="C77" s="81" t="s">
        <v>49</v>
      </c>
      <c r="D77" s="55">
        <f>D76/D$4^2*1000000</f>
        <v>0</v>
      </c>
      <c r="E77" s="55">
        <f t="shared" ref="E77:N77" si="94">E76/E$4^2*1000000</f>
        <v>0</v>
      </c>
      <c r="F77" s="55">
        <f t="shared" si="94"/>
        <v>0</v>
      </c>
      <c r="G77" s="55">
        <f t="shared" si="94"/>
        <v>0</v>
      </c>
      <c r="H77" s="55">
        <f t="shared" si="94"/>
        <v>0</v>
      </c>
      <c r="I77" s="55">
        <f t="shared" si="94"/>
        <v>0</v>
      </c>
      <c r="J77" s="55">
        <f t="shared" si="94"/>
        <v>0</v>
      </c>
      <c r="K77" s="55">
        <f t="shared" si="94"/>
        <v>0</v>
      </c>
      <c r="L77" s="55">
        <f t="shared" si="94"/>
        <v>0</v>
      </c>
      <c r="M77" s="55">
        <f t="shared" si="94"/>
        <v>0</v>
      </c>
      <c r="N77" s="55">
        <f t="shared" si="94"/>
        <v>0</v>
      </c>
      <c r="O77" s="55">
        <f t="shared" ref="O77:U77" si="95">O76/O$4^2*1000000</f>
        <v>0</v>
      </c>
      <c r="P77" s="55">
        <f t="shared" si="95"/>
        <v>0</v>
      </c>
      <c r="Q77" s="55">
        <f t="shared" si="95"/>
        <v>0</v>
      </c>
      <c r="R77" s="55">
        <f t="shared" si="95"/>
        <v>0</v>
      </c>
      <c r="S77" s="55">
        <f t="shared" si="95"/>
        <v>0</v>
      </c>
      <c r="T77" s="55">
        <f t="shared" si="95"/>
        <v>0</v>
      </c>
      <c r="U77" s="55">
        <f t="shared" si="95"/>
        <v>0</v>
      </c>
      <c r="V77" s="55">
        <f t="shared" ref="V77:W77" si="96">V76/V$4^2*1000000</f>
        <v>0</v>
      </c>
      <c r="W77" s="55">
        <f t="shared" si="96"/>
        <v>0</v>
      </c>
      <c r="X77" s="55">
        <f t="shared" ref="X77" si="97">X76/X$4^2*1000000</f>
        <v>0</v>
      </c>
      <c r="Y77" s="55">
        <f t="shared" ref="Y77:Z77" si="98">Y76/Y$4^2*1000000</f>
        <v>0</v>
      </c>
      <c r="Z77" s="55">
        <f t="shared" si="98"/>
        <v>0</v>
      </c>
    </row>
    <row r="78" spans="1:26" ht="38.25" x14ac:dyDescent="0.2">
      <c r="A78" s="177">
        <v>14</v>
      </c>
      <c r="B78" s="189">
        <f>Lähteandmed!B63</f>
        <v>0</v>
      </c>
      <c r="C78" s="82" t="s">
        <v>288</v>
      </c>
      <c r="D78" s="9">
        <f>SQRT((kaalutegur R_14*[1]!juhe(D5,6)+jaitetegur R_14*[1]!Jaitekoormus_EN(D$5,JaideJ_1,hJ_1))^2+(tuuletegur R_14*[1]!Tuulekoormus_en(D$5,QJ_1,hJ_1,zo,D$4,JaideJ_1,jaitetegur R_14))^2)</f>
        <v>0</v>
      </c>
      <c r="E78" s="9">
        <f>SQRT((kaalutegur R_14*[1]!juhe(E5,6)+jaitetegur R_14*[1]!Jaitekoormus_EN(E$5,JaideJ_1,hJ_1))^2+(tuuletegur R_14*[1]!Tuulekoormus_en(E$5,QJ_1,hJ_1,zo,E$4,JaideJ_1,jaitetegur R_14))^2)</f>
        <v>0</v>
      </c>
      <c r="F78" s="9">
        <f>SQRT((kaalutegur R_14*[1]!juhe(F5,6)+jaitetegur R_14*[1]!Jaitekoormus_EN(F$5,JaideJ_1,hJ_1))^2+(tuuletegur R_14*[1]!Tuulekoormus_en(F$5,QJ_1,hJ_1,zo,F$4,JaideJ_1,jaitetegur R_14))^2)</f>
        <v>0</v>
      </c>
      <c r="G78" s="9">
        <f>SQRT((kaalutegur R_14*[1]!juhe(G5,6)+jaitetegur R_14*[1]!Jaitekoormus_EN(G$5,JaideJ_1,hJ_1))^2+(tuuletegur R_14*[1]!Tuulekoormus_en(G$5,QJ_1,hJ_1,zo,G$4,JaideJ_1,jaitetegur R_14))^2)</f>
        <v>0</v>
      </c>
      <c r="H78" s="9">
        <f>SQRT((kaalutegur R_14*[1]!juhe(H5,6)+jaitetegur R_14*[1]!Jaitekoormus_EN(H$5,JaideJ_1,hJ_1))^2+(tuuletegur R_14*[1]!Tuulekoormus_en(H$5,QJ_1,hJ_1,zo,H$4,JaideJ_1,jaitetegur R_14))^2)</f>
        <v>0</v>
      </c>
      <c r="I78" s="9">
        <f>SQRT((kaalutegur R_14*[1]!juhe(I5,6)+jaitetegur R_14*[1]!Jaitekoormus_EN(I$5,JaideJ_1,hJ_1))^2+(tuuletegur R_14*[1]!Tuulekoormus_en(I$5,QJ_1,hJ_1,zo,I$4,JaideJ_1,jaitetegur R_14))^2)</f>
        <v>0</v>
      </c>
      <c r="J78" s="9">
        <f>SQRT((kaalutegur R_14*[1]!juhe(J5,6)+jaitetegur R_14*[1]!Jaitekoormus_EN(J$5,JaideJ_1,hJ_1))^2+(tuuletegur R_14*[1]!Tuulekoormus_en(J$5,QJ_1,hJ_1,zo,J$4,JaideJ_1,jaitetegur R_14))^2)</f>
        <v>0</v>
      </c>
      <c r="K78" s="9">
        <f>SQRT((kaalutegur R_14*[1]!juhe(K5,6)+jaitetegur R_14*[1]!Jaitekoormus_EN(K$5,JaideJ_1,hJ_1))^2+(tuuletegur R_14*[1]!Tuulekoormus_en(K$5,QJ_1,hJ_1,zo,K$4,JaideJ_1,jaitetegur R_14))^2)</f>
        <v>0</v>
      </c>
      <c r="L78" s="9">
        <f>SQRT((kaalutegur R_14*[1]!juhe(L5,6)+jaitetegur R_14*[1]!Jaitekoormus_EN(L$5,JaideJ_1,hJ_1))^2+(tuuletegur R_14*[1]!Tuulekoormus_en(L$5,QJ_1,hJ_1,zo,L$4,JaideJ_1,jaitetegur R_14))^2)</f>
        <v>0</v>
      </c>
      <c r="M78" s="9">
        <f>SQRT((kaalutegur R_14*[1]!juhe(M5,6)+jaitetegur R_14*[1]!Jaitekoormus_EN(M$5,JaideJ_1,hJ_1))^2+(tuuletegur R_14*[1]!Tuulekoormus_en(M$5,QJ_1,hJ_1,zo,M$4,JaideJ_1,jaitetegur R_14))^2)</f>
        <v>0</v>
      </c>
      <c r="N78" s="9">
        <f>SQRT((kaalutegur R_14*[1]!juhe(N5,6)+jaitetegur R_14*[1]!Jaitekoormus_EN(N$5,JaideJ_1,hJ_1))^2+(tuuletegur R_14*[1]!Tuulekoormus_en(N$5,QJ_1,hJ_1,zo,N$4,JaideJ_1,jaitetegur R_14))^2)</f>
        <v>0</v>
      </c>
      <c r="O78" s="9">
        <f>SQRT((kaalutegur R_14*[1]!juhe(O5,6)+jaitetegur R_14*[1]!Jaitekoormus_EN(O$5,JaideJ_1,hJ_1))^2+(tuuletegur R_14*[1]!Tuulekoormus_en(O$5,QJ_1,hJ_1,zo,O$4,JaideJ_1,jaitetegur R_14))^2)</f>
        <v>0</v>
      </c>
      <c r="P78" s="9">
        <f>SQRT((kaalutegur R_14*[1]!juhe(P5,6)+jaitetegur R_14*[1]!Jaitekoormus_EN(P$5,JaideJ_1,hJ_1))^2+(tuuletegur R_14*[1]!Tuulekoormus_en(P$5,QJ_1,hJ_1,zo,P$4,JaideJ_1,jaitetegur R_14))^2)</f>
        <v>0</v>
      </c>
      <c r="Q78" s="9">
        <f>SQRT((kaalutegur R_14*[1]!juhe(Q5,6)+jaitetegur R_14*[1]!Jaitekoormus_EN(Q$5,JaideJ_1,hJ_1))^2+(tuuletegur R_14*[1]!Tuulekoormus_en(Q$5,QJ_1,hJ_1,zo,Q$4,JaideJ_1,jaitetegur R_14))^2)</f>
        <v>0</v>
      </c>
      <c r="R78" s="9">
        <f>SQRT((kaalutegur R_14*[1]!juhe(R5,6)+jaitetegur R_14*[1]!Jaitekoormus_EN(R$5,JaideJ_1,hJ_1))^2+(tuuletegur R_14*[1]!Tuulekoormus_en(R$5,QJ_1,hJ_1,zo,R$4,JaideJ_1,jaitetegur R_14))^2)</f>
        <v>0</v>
      </c>
      <c r="S78" s="9">
        <f>SQRT((kaalutegur R_14*[1]!juhe(S5,6)+jaitetegur R_14*[1]!Jaitekoormus_EN(S$5,JaideJ_1,hJ_1))^2+(tuuletegur R_14*[1]!Tuulekoormus_en(S$5,QJ_1,hJ_1,zo,S$4,JaideJ_1,jaitetegur R_14))^2)</f>
        <v>0</v>
      </c>
      <c r="T78" s="9">
        <f>SQRT((kaalutegur R_14*[1]!juhe(T5,6)+jaitetegur R_14*[1]!Jaitekoormus_EN(T$5,JaideJ_1,hJ_1))^2+(tuuletegur R_14*[1]!Tuulekoormus_en(T$5,QJ_1,hJ_1,zo,T$4,JaideJ_1,jaitetegur R_14))^2)</f>
        <v>0</v>
      </c>
      <c r="U78" s="9">
        <f>SQRT((kaalutegur R_14*[1]!juhe(U5,6)+jaitetegur R_14*[1]!Jaitekoormus_EN(U$5,JaideJ_1,hJ_1))^2+(tuuletegur R_14*[1]!Tuulekoormus_en(U$5,QJ_1,hJ_1,zo,U$4,JaideJ_1,jaitetegur R_14))^2)</f>
        <v>0</v>
      </c>
      <c r="V78" s="9" t="e">
        <f>SQRT((kaalutegur R_14*[1]!juhe(V5,6)+jaitetegur R_14*[1]!Jaitekoormus_EN(V$5,JaideJ_1,hJ_1))^2+(tuuletegur R_14*[1]!Tuulekoormus_en(V$5,QJ_1,hJ_1,zo,V$4,JaideJ_1,jaitetegur R_14))^2)</f>
        <v>#VALUE!</v>
      </c>
      <c r="W78" s="9">
        <f>SQRT((kaalutegur R_14*[1]!juhe(W5,6)+jaitetegur R_14*[1]!Jaitekoormus_EN(W$5,JaideJ_1,hJ_1))^2+(tuuletegur R_14*[1]!Tuulekoormus_en(W$5,QJ_1,hJ_1,zo,W$4,JaideJ_1,jaitetegur R_14))^2)</f>
        <v>0</v>
      </c>
      <c r="X78" s="9">
        <f>SQRT((kaalutegur R_14*[1]!juhe(X5,6)+jaitetegur R_14*[1]!Jaitekoormus_EN(X$5,JaideJ_1,hJ_1))^2+(tuuletegur R_14*[1]!Tuulekoormus_en(X$5,QJ_1,hJ_1,zo,X$4,JaideJ_1,jaitetegur R_14))^2)</f>
        <v>0</v>
      </c>
      <c r="Y78" s="9">
        <f>SQRT((kaalutegur R_14*[1]!juhe(Y5,6)+jaitetegur R_14*[1]!Jaitekoormus_EN(Y$5,JaideJ_1,hJ_1))^2+(tuuletegur R_14*[1]!Tuulekoormus_en(Y$5,QJ_1,hJ_1,zo,Y$4,JaideJ_1,jaitetegur R_14))^2)</f>
        <v>0</v>
      </c>
      <c r="Z78" s="9">
        <f>SQRT((kaalutegur R_14*[1]!juhe(Z5,6)+jaitetegur R_14*[1]!Jaitekoormus_EN(Z$5,JaideJ_1,hJ_1))^2+(tuuletegur R_14*[1]!Tuulekoormus_en(Z$5,QJ_1,hJ_1,zo,Z$4,JaideJ_1,jaitetegur R_14))^2)</f>
        <v>0</v>
      </c>
    </row>
    <row r="79" spans="1:26" x14ac:dyDescent="0.2">
      <c r="A79" s="177"/>
      <c r="B79" s="189"/>
      <c r="C79" s="82" t="s">
        <v>104</v>
      </c>
      <c r="D79" s="22">
        <f>[1]!Olekuvorrand(D$4,D$5,D$6,5,D$9,Lähteandmed!$C63,D78)</f>
        <v>0</v>
      </c>
      <c r="E79" s="22">
        <f>[1]!Olekuvorrand(E$4,E$5,E$6,5,E$9,Lähteandmed!$C63,E78)</f>
        <v>0</v>
      </c>
      <c r="F79" s="22">
        <f>[1]!Olekuvorrand(F$4,F$5,F$6,5,F$9,Lähteandmed!$C63,F78)</f>
        <v>0</v>
      </c>
      <c r="G79" s="22">
        <f>[1]!Olekuvorrand(G$4,G$5,G$6,5,G$9,Lähteandmed!$C63,G78)</f>
        <v>0</v>
      </c>
      <c r="H79" s="22">
        <f>[1]!Olekuvorrand(H$4,H$5,H$6,5,H$9,Lähteandmed!$C63,H78)</f>
        <v>0</v>
      </c>
      <c r="I79" s="22">
        <f>[1]!Olekuvorrand(I$4,I$5,I$6,5,I$9,Lähteandmed!$C63,I78)</f>
        <v>0</v>
      </c>
      <c r="J79" s="22">
        <f>[1]!Olekuvorrand(J$4,J$5,J$6,5,J$9,Lähteandmed!$C63,J78)</f>
        <v>0</v>
      </c>
      <c r="K79" s="22">
        <f>[1]!Olekuvorrand(K$4,K$5,K$6,5,K$9,Lähteandmed!$C63,K78)</f>
        <v>0</v>
      </c>
      <c r="L79" s="22">
        <f>[1]!Olekuvorrand(L$4,L$5,L$6,5,L$9,Lähteandmed!$C63,L78)</f>
        <v>0</v>
      </c>
      <c r="M79" s="22">
        <f>[1]!Olekuvorrand(M$4,M$5,M$6,5,M$9,Lähteandmed!$C63,M78)</f>
        <v>0</v>
      </c>
      <c r="N79" s="22">
        <f>[1]!Olekuvorrand(N$4,N$5,N$6,5,N$9,Lähteandmed!$C63,N78)</f>
        <v>0</v>
      </c>
      <c r="O79" s="22">
        <f>[1]!Olekuvorrand(O$4,O$5,O$6,5,O$9,Lähteandmed!$C63,O78)</f>
        <v>0</v>
      </c>
      <c r="P79" s="22">
        <f>[1]!Olekuvorrand(P$4,P$5,P$6,5,P$9,Lähteandmed!$C63,P78)</f>
        <v>0</v>
      </c>
      <c r="Q79" s="22">
        <f>[1]!Olekuvorrand(Q$4,Q$5,Q$6,5,Q$9,Lähteandmed!$C63,Q78)</f>
        <v>0</v>
      </c>
      <c r="R79" s="22">
        <f>[1]!Olekuvorrand(R$4,R$5,R$6,5,R$9,Lähteandmed!$C63,R78)</f>
        <v>0</v>
      </c>
      <c r="S79" s="22">
        <f>[1]!Olekuvorrand(S$4,S$5,S$6,5,S$9,Lähteandmed!$C63,S78)</f>
        <v>0</v>
      </c>
      <c r="T79" s="22">
        <f>[1]!Olekuvorrand(T$4,T$5,T$6,5,T$9,Lähteandmed!$C63,T78)</f>
        <v>0</v>
      </c>
      <c r="U79" s="22">
        <f>[1]!Olekuvorrand(U$4,U$5,U$6,5,U$9,Lähteandmed!$C63,U78)</f>
        <v>0</v>
      </c>
      <c r="V79" s="22" t="e">
        <f>[1]!Olekuvorrand(V$4,V$5,V$6,5,V$9,Lähteandmed!$C63,V78)</f>
        <v>#VALUE!</v>
      </c>
      <c r="W79" s="22">
        <f>[1]!Olekuvorrand(W$4,W$5,W$6,5,W$9,Lähteandmed!$C63,W78)</f>
        <v>0</v>
      </c>
      <c r="X79" s="22">
        <f>[1]!Olekuvorrand(X$4,X$5,X$6,5,X$9,Lähteandmed!$C63,X78)</f>
        <v>0</v>
      </c>
      <c r="Y79" s="22">
        <f>[1]!Olekuvorrand(Y$4,Y$5,Y$6,5,Y$9,Lähteandmed!$C63,Y78)</f>
        <v>0</v>
      </c>
      <c r="Z79" s="22">
        <f>[1]!Olekuvorrand(Z$4,Z$5,Z$6,5,Z$9,Lähteandmed!$C63,Z78)</f>
        <v>0</v>
      </c>
    </row>
    <row r="80" spans="1:26" x14ac:dyDescent="0.2">
      <c r="A80" s="177"/>
      <c r="B80" s="189"/>
      <c r="C80" s="82" t="s">
        <v>105</v>
      </c>
      <c r="D80" s="9">
        <f>[1]!ripe(D79,D$9+Lähteandmed!$E63*$D$11,D$4,0)</f>
        <v>0</v>
      </c>
      <c r="E80" s="9">
        <f>[1]!ripe(E79,E$9+Lähteandmed!$E63*$D$11,E$4,0)</f>
        <v>0</v>
      </c>
      <c r="F80" s="9">
        <f>[1]!ripe(F79,F$9+Lähteandmed!$E63*$D$11,F$4,0)</f>
        <v>0</v>
      </c>
      <c r="G80" s="9">
        <f>[1]!ripe(G79,G$9+Lähteandmed!$E63*$D$11,G$4,0)</f>
        <v>0</v>
      </c>
      <c r="H80" s="9">
        <f>[1]!ripe(H79,H$9+Lähteandmed!$E63*$D$11,H$4,0)</f>
        <v>0</v>
      </c>
      <c r="I80" s="9">
        <f>[1]!ripe(I79,I$9+Lähteandmed!$E63*$D$11,I$4,0)</f>
        <v>0</v>
      </c>
      <c r="J80" s="9">
        <f>[1]!ripe(J79,J$9+Lähteandmed!$E63*$D$11,J$4,0)</f>
        <v>0</v>
      </c>
      <c r="K80" s="9">
        <f>[1]!ripe(K79,K$9+Lähteandmed!$E63*$D$11,K$4,0)</f>
        <v>0</v>
      </c>
      <c r="L80" s="9">
        <f>[1]!ripe(L79,L$9+Lähteandmed!$E63*$D$11,L$4,0)</f>
        <v>0</v>
      </c>
      <c r="M80" s="9">
        <f>[1]!ripe(M79,M$9+Lähteandmed!$E63*$D$11,M$4,0)</f>
        <v>0</v>
      </c>
      <c r="N80" s="9">
        <f>[1]!ripe(N79,N$9+Lähteandmed!$E63*$D$11,N$4,0)</f>
        <v>0</v>
      </c>
      <c r="O80" s="9">
        <f>[1]!ripe(O79,O$9+Lähteandmed!$E63*$D$11,O$4,0)</f>
        <v>0</v>
      </c>
      <c r="P80" s="9">
        <f>[1]!ripe(P79,P$9+Lähteandmed!$E63*$D$11,P$4,0)</f>
        <v>0</v>
      </c>
      <c r="Q80" s="9">
        <f>[1]!ripe(Q79,Q$9+Lähteandmed!$E63*$D$11,Q$4,0)</f>
        <v>0</v>
      </c>
      <c r="R80" s="9">
        <f>[1]!ripe(R79,R$9+Lähteandmed!$E63*$D$11,R$4,0)</f>
        <v>0</v>
      </c>
      <c r="S80" s="9">
        <f>[1]!ripe(S79,S$9+Lähteandmed!$E63*$D$11,S$4,0)</f>
        <v>0</v>
      </c>
      <c r="T80" s="9">
        <f>[1]!ripe(T79,T$9+Lähteandmed!$E63*$D$11,T$4,0)</f>
        <v>0</v>
      </c>
      <c r="U80" s="9">
        <f>[1]!ripe(U79,U$9+Lähteandmed!$E63*$D$11,U$4,0)</f>
        <v>0</v>
      </c>
      <c r="V80" s="9">
        <f>[1]!ripe(V79,V$9+Lähteandmed!$E63*$D$11,V$4,0)</f>
        <v>0</v>
      </c>
      <c r="W80" s="9">
        <f>[1]!ripe(W79,W$9+Lähteandmed!$E63*$D$11,W$4,0)</f>
        <v>0</v>
      </c>
      <c r="X80" s="9">
        <f>[1]!ripe(X79,X$9+Lähteandmed!$E63*$D$11,X$4,0)</f>
        <v>0</v>
      </c>
      <c r="Y80" s="9">
        <f>[1]!ripe(Y79,Y$9+Lähteandmed!$E63*$D$11,Y$4,0)</f>
        <v>0</v>
      </c>
      <c r="Z80" s="9">
        <f>[1]!ripe(Z79,Z$9+Lähteandmed!$E63*$D$11,Z$4,0)</f>
        <v>0</v>
      </c>
    </row>
    <row r="81" spans="1:26" x14ac:dyDescent="0.2">
      <c r="A81" s="77"/>
      <c r="B81" s="189"/>
      <c r="C81" s="82" t="s">
        <v>49</v>
      </c>
      <c r="D81" s="56">
        <f>D80/D$4^2*1000000</f>
        <v>0</v>
      </c>
      <c r="E81" s="56">
        <f t="shared" ref="E81:N81" si="99">E80/E$4^2*1000000</f>
        <v>0</v>
      </c>
      <c r="F81" s="56">
        <f t="shared" si="99"/>
        <v>0</v>
      </c>
      <c r="G81" s="56">
        <f t="shared" si="99"/>
        <v>0</v>
      </c>
      <c r="H81" s="56">
        <f t="shared" si="99"/>
        <v>0</v>
      </c>
      <c r="I81" s="56">
        <f t="shared" si="99"/>
        <v>0</v>
      </c>
      <c r="J81" s="56">
        <f t="shared" si="99"/>
        <v>0</v>
      </c>
      <c r="K81" s="56">
        <f t="shared" si="99"/>
        <v>0</v>
      </c>
      <c r="L81" s="56">
        <f t="shared" si="99"/>
        <v>0</v>
      </c>
      <c r="M81" s="56">
        <f t="shared" si="99"/>
        <v>0</v>
      </c>
      <c r="N81" s="56">
        <f t="shared" si="99"/>
        <v>0</v>
      </c>
      <c r="O81" s="56">
        <f t="shared" ref="O81:U81" si="100">O80/O$4^2*1000000</f>
        <v>0</v>
      </c>
      <c r="P81" s="56">
        <f t="shared" si="100"/>
        <v>0</v>
      </c>
      <c r="Q81" s="56">
        <f t="shared" si="100"/>
        <v>0</v>
      </c>
      <c r="R81" s="56">
        <f t="shared" si="100"/>
        <v>0</v>
      </c>
      <c r="S81" s="56">
        <f t="shared" si="100"/>
        <v>0</v>
      </c>
      <c r="T81" s="56">
        <f t="shared" si="100"/>
        <v>0</v>
      </c>
      <c r="U81" s="56">
        <f t="shared" si="100"/>
        <v>0</v>
      </c>
      <c r="V81" s="56">
        <f t="shared" ref="V81:W81" si="101">V80/V$4^2*1000000</f>
        <v>0</v>
      </c>
      <c r="W81" s="56">
        <f t="shared" si="101"/>
        <v>0</v>
      </c>
      <c r="X81" s="56">
        <f t="shared" ref="X81" si="102">X80/X$4^2*1000000</f>
        <v>0</v>
      </c>
      <c r="Y81" s="56">
        <f t="shared" ref="Y81:Z81" si="103">Y80/Y$4^2*1000000</f>
        <v>0</v>
      </c>
      <c r="Z81" s="56">
        <f t="shared" si="103"/>
        <v>0</v>
      </c>
    </row>
    <row r="82" spans="1:26" ht="38.25" x14ac:dyDescent="0.2">
      <c r="A82" s="187">
        <v>15</v>
      </c>
      <c r="B82" s="188">
        <f>Lähteandmed!B66</f>
        <v>0</v>
      </c>
      <c r="C82" s="81" t="s">
        <v>288</v>
      </c>
      <c r="D82" s="6">
        <f>SQRT((kaalutegur R_15*[1]!juhe(D5,6)+jaitetegur R_15*[1]!Jaitekoormus_EN(D$5,JaideJ_1,hJ_1))^2+(tuuletegur R_15*[1]!Tuulekoormus_en(D$5,QJ_1,hJ_1,zo,D$4,JaideJ_1,jaitetegur R_15))^2)</f>
        <v>0</v>
      </c>
      <c r="E82" s="6">
        <f>SQRT((kaalutegur R_15*[1]!juhe(E5,6)+jaitetegur R_15*[1]!Jaitekoormus_EN(E$5,JaideJ_1,hJ_1))^2+(tuuletegur R_15*[1]!Tuulekoormus_en(E$5,QJ_1,hJ_1,zo,E$4,JaideJ_1,jaitetegur R_15))^2)</f>
        <v>0</v>
      </c>
      <c r="F82" s="6">
        <f>SQRT((kaalutegur R_15*[1]!juhe(F5,6)+jaitetegur R_15*[1]!Jaitekoormus_EN(F$5,JaideJ_1,hJ_1))^2+(tuuletegur R_15*[1]!Tuulekoormus_en(F$5,QJ_1,hJ_1,zo,F$4,JaideJ_1,jaitetegur R_15))^2)</f>
        <v>0</v>
      </c>
      <c r="G82" s="6">
        <f>SQRT((kaalutegur R_15*[1]!juhe(G5,6)+jaitetegur R_15*[1]!Jaitekoormus_EN(G$5,JaideJ_1,hJ_1))^2+(tuuletegur R_15*[1]!Tuulekoormus_en(G$5,QJ_1,hJ_1,zo,G$4,JaideJ_1,jaitetegur R_15))^2)</f>
        <v>0</v>
      </c>
      <c r="H82" s="6">
        <f>SQRT((kaalutegur R_15*[1]!juhe(H5,6)+jaitetegur R_15*[1]!Jaitekoormus_EN(H$5,JaideJ_1,hJ_1))^2+(tuuletegur R_15*[1]!Tuulekoormus_en(H$5,QJ_1,hJ_1,zo,H$4,JaideJ_1,jaitetegur R_15))^2)</f>
        <v>0</v>
      </c>
      <c r="I82" s="6">
        <f>SQRT((kaalutegur R_15*[1]!juhe(I5,6)+jaitetegur R_15*[1]!Jaitekoormus_EN(I$5,JaideJ_1,hJ_1))^2+(tuuletegur R_15*[1]!Tuulekoormus_en(I$5,QJ_1,hJ_1,zo,I$4,JaideJ_1,jaitetegur R_15))^2)</f>
        <v>0</v>
      </c>
      <c r="J82" s="6">
        <f>SQRT((kaalutegur R_15*[1]!juhe(J5,6)+jaitetegur R_15*[1]!Jaitekoormus_EN(J$5,JaideJ_1,hJ_1))^2+(tuuletegur R_15*[1]!Tuulekoormus_en(J$5,QJ_1,hJ_1,zo,J$4,JaideJ_1,jaitetegur R_15))^2)</f>
        <v>0</v>
      </c>
      <c r="K82" s="6">
        <f>SQRT((kaalutegur R_15*[1]!juhe(K5,6)+jaitetegur R_15*[1]!Jaitekoormus_EN(K$5,JaideJ_1,hJ_1))^2+(tuuletegur R_15*[1]!Tuulekoormus_en(K$5,QJ_1,hJ_1,zo,K$4,JaideJ_1,jaitetegur R_15))^2)</f>
        <v>0</v>
      </c>
      <c r="L82" s="6">
        <f>SQRT((kaalutegur R_15*[1]!juhe(L5,6)+jaitetegur R_15*[1]!Jaitekoormus_EN(L$5,JaideJ_1,hJ_1))^2+(tuuletegur R_15*[1]!Tuulekoormus_en(L$5,QJ_1,hJ_1,zo,L$4,JaideJ_1,jaitetegur R_15))^2)</f>
        <v>0</v>
      </c>
      <c r="M82" s="6">
        <f>SQRT((kaalutegur R_15*[1]!juhe(M5,6)+jaitetegur R_15*[1]!Jaitekoormus_EN(M$5,JaideJ_1,hJ_1))^2+(tuuletegur R_15*[1]!Tuulekoormus_en(M$5,QJ_1,hJ_1,zo,M$4,JaideJ_1,jaitetegur R_15))^2)</f>
        <v>0</v>
      </c>
      <c r="N82" s="6">
        <f>SQRT((kaalutegur R_15*[1]!juhe(N5,6)+jaitetegur R_15*[1]!Jaitekoormus_EN(N$5,JaideJ_1,hJ_1))^2+(tuuletegur R_15*[1]!Tuulekoormus_en(N$5,QJ_1,hJ_1,zo,N$4,JaideJ_1,jaitetegur R_15))^2)</f>
        <v>0</v>
      </c>
      <c r="O82" s="6">
        <f>SQRT((kaalutegur R_15*[1]!juhe(O5,6)+jaitetegur R_15*[1]!Jaitekoormus_EN(O$5,JaideJ_1,hJ_1))^2+(tuuletegur R_15*[1]!Tuulekoormus_en(O$5,QJ_1,hJ_1,zo,O$4,JaideJ_1,jaitetegur R_15))^2)</f>
        <v>0</v>
      </c>
      <c r="P82" s="6">
        <f>SQRT((kaalutegur R_15*[1]!juhe(P5,6)+jaitetegur R_15*[1]!Jaitekoormus_EN(P$5,JaideJ_1,hJ_1))^2+(tuuletegur R_15*[1]!Tuulekoormus_en(P$5,QJ_1,hJ_1,zo,P$4,JaideJ_1,jaitetegur R_15))^2)</f>
        <v>0</v>
      </c>
      <c r="Q82" s="6">
        <f>SQRT((kaalutegur R_15*[1]!juhe(Q5,6)+jaitetegur R_15*[1]!Jaitekoormus_EN(Q$5,JaideJ_1,hJ_1))^2+(tuuletegur R_15*[1]!Tuulekoormus_en(Q$5,QJ_1,hJ_1,zo,Q$4,JaideJ_1,jaitetegur R_15))^2)</f>
        <v>0</v>
      </c>
      <c r="R82" s="6">
        <f>SQRT((kaalutegur R_15*[1]!juhe(R5,6)+jaitetegur R_15*[1]!Jaitekoormus_EN(R$5,JaideJ_1,hJ_1))^2+(tuuletegur R_15*[1]!Tuulekoormus_en(R$5,QJ_1,hJ_1,zo,R$4,JaideJ_1,jaitetegur R_15))^2)</f>
        <v>0</v>
      </c>
      <c r="S82" s="6">
        <f>SQRT((kaalutegur R_15*[1]!juhe(S5,6)+jaitetegur R_15*[1]!Jaitekoormus_EN(S$5,JaideJ_1,hJ_1))^2+(tuuletegur R_15*[1]!Tuulekoormus_en(S$5,QJ_1,hJ_1,zo,S$4,JaideJ_1,jaitetegur R_15))^2)</f>
        <v>0</v>
      </c>
      <c r="T82" s="6">
        <f>SQRT((kaalutegur R_15*[1]!juhe(T5,6)+jaitetegur R_15*[1]!Jaitekoormus_EN(T$5,JaideJ_1,hJ_1))^2+(tuuletegur R_15*[1]!Tuulekoormus_en(T$5,QJ_1,hJ_1,zo,T$4,JaideJ_1,jaitetegur R_15))^2)</f>
        <v>0</v>
      </c>
      <c r="U82" s="6">
        <f>SQRT((kaalutegur R_15*[1]!juhe(U5,6)+jaitetegur R_15*[1]!Jaitekoormus_EN(U$5,JaideJ_1,hJ_1))^2+(tuuletegur R_15*[1]!Tuulekoormus_en(U$5,QJ_1,hJ_1,zo,U$4,JaideJ_1,jaitetegur R_15))^2)</f>
        <v>0</v>
      </c>
      <c r="V82" s="6" t="e">
        <f>SQRT((kaalutegur R_15*[1]!juhe(V5,6)+jaitetegur R_15*[1]!Jaitekoormus_EN(V$5,JaideJ_1,hJ_1))^2+(tuuletegur R_15*[1]!Tuulekoormus_en(V$5,QJ_1,hJ_1,zo,V$4,JaideJ_1,jaitetegur R_15))^2)</f>
        <v>#VALUE!</v>
      </c>
      <c r="W82" s="6">
        <f>SQRT((kaalutegur R_15*[1]!juhe(W5,6)+jaitetegur R_15*[1]!Jaitekoormus_EN(W$5,JaideJ_1,hJ_1))^2+(tuuletegur R_15*[1]!Tuulekoormus_en(W$5,QJ_1,hJ_1,zo,W$4,JaideJ_1,jaitetegur R_15))^2)</f>
        <v>0</v>
      </c>
      <c r="X82" s="6">
        <f>SQRT((kaalutegur R_15*[1]!juhe(X5,6)+jaitetegur R_15*[1]!Jaitekoormus_EN(X$5,JaideJ_1,hJ_1))^2+(tuuletegur R_15*[1]!Tuulekoormus_en(X$5,QJ_1,hJ_1,zo,X$4,JaideJ_1,jaitetegur R_15))^2)</f>
        <v>0</v>
      </c>
      <c r="Y82" s="6">
        <f>SQRT((kaalutegur R_15*[1]!juhe(Y5,6)+jaitetegur R_15*[1]!Jaitekoormus_EN(Y$5,JaideJ_1,hJ_1))^2+(tuuletegur R_15*[1]!Tuulekoormus_en(Y$5,QJ_1,hJ_1,zo,Y$4,JaideJ_1,jaitetegur R_15))^2)</f>
        <v>0</v>
      </c>
      <c r="Z82" s="6">
        <f>SQRT((kaalutegur R_15*[1]!juhe(Z5,6)+jaitetegur R_15*[1]!Jaitekoormus_EN(Z$5,JaideJ_1,hJ_1))^2+(tuuletegur R_15*[1]!Tuulekoormus_en(Z$5,QJ_1,hJ_1,zo,Z$4,JaideJ_1,jaitetegur R_15))^2)</f>
        <v>0</v>
      </c>
    </row>
    <row r="83" spans="1:26" x14ac:dyDescent="0.2">
      <c r="A83" s="187"/>
      <c r="B83" s="188"/>
      <c r="C83" s="81" t="s">
        <v>104</v>
      </c>
      <c r="D83" s="3">
        <f>[1]!Olekuvorrand(D$4,D$5,D$6,5,D$9,Lähteandmed!$C66,D82)</f>
        <v>0</v>
      </c>
      <c r="E83" s="3">
        <f>[1]!Olekuvorrand(E$4,E$5,E$6,5,E$9,Lähteandmed!$C66,E82)</f>
        <v>0</v>
      </c>
      <c r="F83" s="3">
        <f>[1]!Olekuvorrand(F$4,F$5,F$6,5,F$9,Lähteandmed!$C66,F82)</f>
        <v>0</v>
      </c>
      <c r="G83" s="3">
        <f>[1]!Olekuvorrand(G$4,G$5,G$6,5,G$9,Lähteandmed!$C66,G82)</f>
        <v>0</v>
      </c>
      <c r="H83" s="3">
        <f>[1]!Olekuvorrand(H$4,H$5,H$6,5,H$9,Lähteandmed!$C66,H82)</f>
        <v>0</v>
      </c>
      <c r="I83" s="3">
        <f>[1]!Olekuvorrand(I$4,I$5,I$6,5,I$9,Lähteandmed!$C66,I82)</f>
        <v>0</v>
      </c>
      <c r="J83" s="3">
        <f>[1]!Olekuvorrand(J$4,J$5,J$6,5,J$9,Lähteandmed!$C66,J82)</f>
        <v>0</v>
      </c>
      <c r="K83" s="3">
        <f>[1]!Olekuvorrand(K$4,K$5,K$6,5,K$9,Lähteandmed!$C66,K82)</f>
        <v>0</v>
      </c>
      <c r="L83" s="3">
        <f>[1]!Olekuvorrand(L$4,L$5,L$6,5,L$9,Lähteandmed!$C66,L82)</f>
        <v>0</v>
      </c>
      <c r="M83" s="3">
        <f>[1]!Olekuvorrand(M$4,M$5,M$6,5,M$9,Lähteandmed!$C66,M82)</f>
        <v>0</v>
      </c>
      <c r="N83" s="3">
        <f>[1]!Olekuvorrand(N$4,N$5,N$6,5,N$9,Lähteandmed!$C66,N82)</f>
        <v>0</v>
      </c>
      <c r="O83" s="3">
        <f>[1]!Olekuvorrand(O$4,O$5,O$6,5,O$9,Lähteandmed!$C66,O82)</f>
        <v>0</v>
      </c>
      <c r="P83" s="3">
        <f>[1]!Olekuvorrand(P$4,P$5,P$6,5,P$9,Lähteandmed!$C66,P82)</f>
        <v>0</v>
      </c>
      <c r="Q83" s="3">
        <f>[1]!Olekuvorrand(Q$4,Q$5,Q$6,5,Q$9,Lähteandmed!$C66,Q82)</f>
        <v>0</v>
      </c>
      <c r="R83" s="3">
        <f>[1]!Olekuvorrand(R$4,R$5,R$6,5,R$9,Lähteandmed!$C66,R82)</f>
        <v>0</v>
      </c>
      <c r="S83" s="3">
        <f>[1]!Olekuvorrand(S$4,S$5,S$6,5,S$9,Lähteandmed!$C66,S82)</f>
        <v>0</v>
      </c>
      <c r="T83" s="3">
        <f>[1]!Olekuvorrand(T$4,T$5,T$6,5,T$9,Lähteandmed!$C66,T82)</f>
        <v>0</v>
      </c>
      <c r="U83" s="3">
        <f>[1]!Olekuvorrand(U$4,U$5,U$6,5,U$9,Lähteandmed!$C66,U82)</f>
        <v>0</v>
      </c>
      <c r="V83" s="3" t="e">
        <f>[1]!Olekuvorrand(V$4,V$5,V$6,5,V$9,Lähteandmed!$C66,V82)</f>
        <v>#VALUE!</v>
      </c>
      <c r="W83" s="3">
        <f>[1]!Olekuvorrand(W$4,W$5,W$6,5,W$9,Lähteandmed!$C66,W82)</f>
        <v>0</v>
      </c>
      <c r="X83" s="3">
        <f>[1]!Olekuvorrand(X$4,X$5,X$6,5,X$9,Lähteandmed!$C66,X82)</f>
        <v>0</v>
      </c>
      <c r="Y83" s="3">
        <f>[1]!Olekuvorrand(Y$4,Y$5,Y$6,5,Y$9,Lähteandmed!$C66,Y82)</f>
        <v>0</v>
      </c>
      <c r="Z83" s="3">
        <f>[1]!Olekuvorrand(Z$4,Z$5,Z$6,5,Z$9,Lähteandmed!$C66,Z82)</f>
        <v>0</v>
      </c>
    </row>
    <row r="84" spans="1:26" x14ac:dyDescent="0.2">
      <c r="A84" s="187"/>
      <c r="B84" s="188"/>
      <c r="C84" s="81" t="s">
        <v>105</v>
      </c>
      <c r="D84" s="3">
        <f>[1]!ripe(D83,D$9+Lähteandmed!$E66*$D$11,D$4,0)</f>
        <v>0</v>
      </c>
      <c r="E84" s="3">
        <f>[1]!ripe(E83,E$9+Lähteandmed!$E66*$D$11,E$4,0)</f>
        <v>0</v>
      </c>
      <c r="F84" s="3">
        <f>[1]!ripe(F83,F$9+Lähteandmed!$E66*$D$11,F$4,0)</f>
        <v>0</v>
      </c>
      <c r="G84" s="3">
        <f>[1]!ripe(G83,G$9+Lähteandmed!$E66*$D$11,G$4,0)</f>
        <v>0</v>
      </c>
      <c r="H84" s="3">
        <f>[1]!ripe(H83,H$9+Lähteandmed!$E66*$D$11,H$4,0)</f>
        <v>0</v>
      </c>
      <c r="I84" s="3">
        <f>[1]!ripe(I83,I$9+Lähteandmed!$E66*$D$11,I$4,0)</f>
        <v>0</v>
      </c>
      <c r="J84" s="3">
        <f>[1]!ripe(J83,J$9+Lähteandmed!$E66*$D$11,J$4,0)</f>
        <v>0</v>
      </c>
      <c r="K84" s="3">
        <f>[1]!ripe(K83,K$9+Lähteandmed!$E66*$D$11,K$4,0)</f>
        <v>0</v>
      </c>
      <c r="L84" s="3">
        <f>[1]!ripe(L83,L$9+Lähteandmed!$E66*$D$11,L$4,0)</f>
        <v>0</v>
      </c>
      <c r="M84" s="3">
        <f>[1]!ripe(M83,M$9+Lähteandmed!$E66*$D$11,M$4,0)</f>
        <v>0</v>
      </c>
      <c r="N84" s="3">
        <f>[1]!ripe(N83,N$9+Lähteandmed!$E66*$D$11,N$4,0)</f>
        <v>0</v>
      </c>
      <c r="O84" s="3">
        <f>[1]!ripe(O83,O$9+Lähteandmed!$E66*$D$11,O$4,0)</f>
        <v>0</v>
      </c>
      <c r="P84" s="3">
        <f>[1]!ripe(P83,P$9+Lähteandmed!$E66*$D$11,P$4,0)</f>
        <v>0</v>
      </c>
      <c r="Q84" s="3">
        <f>[1]!ripe(Q83,Q$9+Lähteandmed!$E66*$D$11,Q$4,0)</f>
        <v>0</v>
      </c>
      <c r="R84" s="3">
        <f>[1]!ripe(R83,R$9+Lähteandmed!$E66*$D$11,R$4,0)</f>
        <v>0</v>
      </c>
      <c r="S84" s="3">
        <f>[1]!ripe(S83,S$9+Lähteandmed!$E66*$D$11,S$4,0)</f>
        <v>0</v>
      </c>
      <c r="T84" s="3">
        <f>[1]!ripe(T83,T$9+Lähteandmed!$E66*$D$11,T$4,0)</f>
        <v>0</v>
      </c>
      <c r="U84" s="3">
        <f>[1]!ripe(U83,U$9+Lähteandmed!$E66*$D$11,U$4,0)</f>
        <v>0</v>
      </c>
      <c r="V84" s="3">
        <f>[1]!ripe(V83,V$9+Lähteandmed!$E66*$D$11,V$4,0)</f>
        <v>0</v>
      </c>
      <c r="W84" s="3">
        <f>[1]!ripe(W83,W$9+Lähteandmed!$E66*$D$11,W$4,0)</f>
        <v>0</v>
      </c>
      <c r="X84" s="3">
        <f>[1]!ripe(X83,X$9+Lähteandmed!$E66*$D$11,X$4,0)</f>
        <v>0</v>
      </c>
      <c r="Y84" s="3">
        <f>[1]!ripe(Y83,Y$9+Lähteandmed!$E66*$D$11,Y$4,0)</f>
        <v>0</v>
      </c>
      <c r="Z84" s="3">
        <f>[1]!ripe(Z83,Z$9+Lähteandmed!$E66*$D$11,Z$4,0)</f>
        <v>0</v>
      </c>
    </row>
    <row r="85" spans="1:26" x14ac:dyDescent="0.2">
      <c r="A85" s="78"/>
      <c r="B85" s="188"/>
      <c r="C85" s="81" t="s">
        <v>49</v>
      </c>
      <c r="D85" s="55">
        <f>D84/D$4^2*1000000</f>
        <v>0</v>
      </c>
      <c r="E85" s="55">
        <f t="shared" ref="E85:N85" si="104">E84/E$4^2*1000000</f>
        <v>0</v>
      </c>
      <c r="F85" s="55">
        <f t="shared" si="104"/>
        <v>0</v>
      </c>
      <c r="G85" s="55">
        <f t="shared" si="104"/>
        <v>0</v>
      </c>
      <c r="H85" s="55">
        <f t="shared" si="104"/>
        <v>0</v>
      </c>
      <c r="I85" s="55">
        <f t="shared" si="104"/>
        <v>0</v>
      </c>
      <c r="J85" s="55">
        <f t="shared" si="104"/>
        <v>0</v>
      </c>
      <c r="K85" s="55">
        <f t="shared" si="104"/>
        <v>0</v>
      </c>
      <c r="L85" s="55">
        <f t="shared" si="104"/>
        <v>0</v>
      </c>
      <c r="M85" s="55">
        <f t="shared" si="104"/>
        <v>0</v>
      </c>
      <c r="N85" s="55">
        <f t="shared" si="104"/>
        <v>0</v>
      </c>
      <c r="O85" s="55">
        <f t="shared" ref="O85:U85" si="105">O84/O$4^2*1000000</f>
        <v>0</v>
      </c>
      <c r="P85" s="55">
        <f t="shared" si="105"/>
        <v>0</v>
      </c>
      <c r="Q85" s="55">
        <f t="shared" si="105"/>
        <v>0</v>
      </c>
      <c r="R85" s="55">
        <f t="shared" si="105"/>
        <v>0</v>
      </c>
      <c r="S85" s="55">
        <f t="shared" si="105"/>
        <v>0</v>
      </c>
      <c r="T85" s="55">
        <f t="shared" si="105"/>
        <v>0</v>
      </c>
      <c r="U85" s="55">
        <f t="shared" si="105"/>
        <v>0</v>
      </c>
      <c r="V85" s="55">
        <f t="shared" ref="V85:W85" si="106">V84/V$4^2*1000000</f>
        <v>0</v>
      </c>
      <c r="W85" s="55">
        <f t="shared" si="106"/>
        <v>0</v>
      </c>
      <c r="X85" s="55">
        <f t="shared" ref="X85" si="107">X84/X$4^2*1000000</f>
        <v>0</v>
      </c>
      <c r="Y85" s="55">
        <f t="shared" ref="Y85:Z85" si="108">Y84/Y$4^2*1000000</f>
        <v>0</v>
      </c>
      <c r="Z85" s="55">
        <f t="shared" si="108"/>
        <v>0</v>
      </c>
    </row>
    <row r="86" spans="1:26" ht="38.25" x14ac:dyDescent="0.2">
      <c r="A86" s="177">
        <v>16</v>
      </c>
      <c r="B86" s="189">
        <f>Lähteandmed!B69</f>
        <v>0</v>
      </c>
      <c r="C86" s="82" t="s">
        <v>288</v>
      </c>
      <c r="D86" s="9">
        <f>SQRT((kaalutegur R_16*[1]!juhe(D5,6)+jaitetegur R_16*[1]!Jaitekoormus_EN(D$5,JaideJ_1,hJ_1))^2+(tuuletegur R_16*[1]!Tuulekoormus_en(D$5,QJ_1,hJ_1,zo,D$4,JaideJ_1,jaitetegur R_16))^2)</f>
        <v>0</v>
      </c>
      <c r="E86" s="9">
        <f>SQRT((kaalutegur R_16*[1]!juhe(E5,6)+jaitetegur R_16*[1]!Jaitekoormus_EN(E$5,JaideJ_1,hJ_1))^2+(tuuletegur R_16*[1]!Tuulekoormus_en(E$5,QJ_1,hJ_1,zo,E$4,JaideJ_1,jaitetegur R_16))^2)</f>
        <v>0</v>
      </c>
      <c r="F86" s="9">
        <f>SQRT((kaalutegur R_16*[1]!juhe(F5,6)+jaitetegur R_16*[1]!Jaitekoormus_EN(F$5,JaideJ_1,hJ_1))^2+(tuuletegur R_16*[1]!Tuulekoormus_en(F$5,QJ_1,hJ_1,zo,F$4,JaideJ_1,jaitetegur R_16))^2)</f>
        <v>0</v>
      </c>
      <c r="G86" s="9">
        <f>SQRT((kaalutegur R_16*[1]!juhe(G5,6)+jaitetegur R_16*[1]!Jaitekoormus_EN(G$5,JaideJ_1,hJ_1))^2+(tuuletegur R_16*[1]!Tuulekoormus_en(G$5,QJ_1,hJ_1,zo,G$4,JaideJ_1,jaitetegur R_16))^2)</f>
        <v>0</v>
      </c>
      <c r="H86" s="9">
        <f>SQRT((kaalutegur R_16*[1]!juhe(H5,6)+jaitetegur R_16*[1]!Jaitekoormus_EN(H$5,JaideJ_1,hJ_1))^2+(tuuletegur R_16*[1]!Tuulekoormus_en(H$5,QJ_1,hJ_1,zo,H$4,JaideJ_1,jaitetegur R_16))^2)</f>
        <v>0</v>
      </c>
      <c r="I86" s="9">
        <f>SQRT((kaalutegur R_16*[1]!juhe(I5,6)+jaitetegur R_16*[1]!Jaitekoormus_EN(I$5,JaideJ_1,hJ_1))^2+(tuuletegur R_16*[1]!Tuulekoormus_en(I$5,QJ_1,hJ_1,zo,I$4,JaideJ_1,jaitetegur R_16))^2)</f>
        <v>0</v>
      </c>
      <c r="J86" s="9">
        <f>SQRT((kaalutegur R_16*[1]!juhe(J5,6)+jaitetegur R_16*[1]!Jaitekoormus_EN(J$5,JaideJ_1,hJ_1))^2+(tuuletegur R_16*[1]!Tuulekoormus_en(J$5,QJ_1,hJ_1,zo,J$4,JaideJ_1,jaitetegur R_16))^2)</f>
        <v>0</v>
      </c>
      <c r="K86" s="9">
        <f>SQRT((kaalutegur R_16*[1]!juhe(K5,6)+jaitetegur R_16*[1]!Jaitekoormus_EN(K$5,JaideJ_1,hJ_1))^2+(tuuletegur R_16*[1]!Tuulekoormus_en(K$5,QJ_1,hJ_1,zo,K$4,JaideJ_1,jaitetegur R_16))^2)</f>
        <v>0</v>
      </c>
      <c r="L86" s="9">
        <f>SQRT((kaalutegur R_16*[1]!juhe(L5,6)+jaitetegur R_16*[1]!Jaitekoormus_EN(L$5,JaideJ_1,hJ_1))^2+(tuuletegur R_16*[1]!Tuulekoormus_en(L$5,QJ_1,hJ_1,zo,L$4,JaideJ_1,jaitetegur R_16))^2)</f>
        <v>0</v>
      </c>
      <c r="M86" s="9">
        <f>SQRT((kaalutegur R_16*[1]!juhe(M5,6)+jaitetegur R_16*[1]!Jaitekoormus_EN(M$5,JaideJ_1,hJ_1))^2+(tuuletegur R_16*[1]!Tuulekoormus_en(M$5,QJ_1,hJ_1,zo,M$4,JaideJ_1,jaitetegur R_16))^2)</f>
        <v>0</v>
      </c>
      <c r="N86" s="9">
        <f>SQRT((kaalutegur R_16*[1]!juhe(N5,6)+jaitetegur R_16*[1]!Jaitekoormus_EN(N$5,JaideJ_1,hJ_1))^2+(tuuletegur R_16*[1]!Tuulekoormus_en(N$5,QJ_1,hJ_1,zo,N$4,JaideJ_1,jaitetegur R_16))^2)</f>
        <v>0</v>
      </c>
      <c r="O86" s="9">
        <f>SQRT((kaalutegur R_16*[1]!juhe(O5,6)+jaitetegur R_16*[1]!Jaitekoormus_EN(O$5,JaideJ_1,hJ_1))^2+(tuuletegur R_16*[1]!Tuulekoormus_en(O$5,QJ_1,hJ_1,zo,O$4,JaideJ_1,jaitetegur R_16))^2)</f>
        <v>0</v>
      </c>
      <c r="P86" s="9">
        <f>SQRT((kaalutegur R_16*[1]!juhe(P5,6)+jaitetegur R_16*[1]!Jaitekoormus_EN(P$5,JaideJ_1,hJ_1))^2+(tuuletegur R_16*[1]!Tuulekoormus_en(P$5,QJ_1,hJ_1,zo,P$4,JaideJ_1,jaitetegur R_16))^2)</f>
        <v>0</v>
      </c>
      <c r="Q86" s="9">
        <f>SQRT((kaalutegur R_16*[1]!juhe(Q5,6)+jaitetegur R_16*[1]!Jaitekoormus_EN(Q$5,JaideJ_1,hJ_1))^2+(tuuletegur R_16*[1]!Tuulekoormus_en(Q$5,QJ_1,hJ_1,zo,Q$4,JaideJ_1,jaitetegur R_16))^2)</f>
        <v>0</v>
      </c>
      <c r="R86" s="9">
        <f>SQRT((kaalutegur R_16*[1]!juhe(R5,6)+jaitetegur R_16*[1]!Jaitekoormus_EN(R$5,JaideJ_1,hJ_1))^2+(tuuletegur R_16*[1]!Tuulekoormus_en(R$5,QJ_1,hJ_1,zo,R$4,JaideJ_1,jaitetegur R_16))^2)</f>
        <v>0</v>
      </c>
      <c r="S86" s="9">
        <f>SQRT((kaalutegur R_16*[1]!juhe(S5,6)+jaitetegur R_16*[1]!Jaitekoormus_EN(S$5,JaideJ_1,hJ_1))^2+(tuuletegur R_16*[1]!Tuulekoormus_en(S$5,QJ_1,hJ_1,zo,S$4,JaideJ_1,jaitetegur R_16))^2)</f>
        <v>0</v>
      </c>
      <c r="T86" s="9">
        <f>SQRT((kaalutegur R_16*[1]!juhe(T5,6)+jaitetegur R_16*[1]!Jaitekoormus_EN(T$5,JaideJ_1,hJ_1))^2+(tuuletegur R_16*[1]!Tuulekoormus_en(T$5,QJ_1,hJ_1,zo,T$4,JaideJ_1,jaitetegur R_16))^2)</f>
        <v>0</v>
      </c>
      <c r="U86" s="9">
        <f>SQRT((kaalutegur R_16*[1]!juhe(U5,6)+jaitetegur R_16*[1]!Jaitekoormus_EN(U$5,JaideJ_1,hJ_1))^2+(tuuletegur R_16*[1]!Tuulekoormus_en(U$5,QJ_1,hJ_1,zo,U$4,JaideJ_1,jaitetegur R_16))^2)</f>
        <v>0</v>
      </c>
      <c r="V86" s="9" t="e">
        <f>SQRT((kaalutegur R_16*[1]!juhe(V5,6)+jaitetegur R_16*[1]!Jaitekoormus_EN(V$5,JaideJ_1,hJ_1))^2+(tuuletegur R_16*[1]!Tuulekoormus_en(V$5,QJ_1,hJ_1,zo,V$4,JaideJ_1,jaitetegur R_16))^2)</f>
        <v>#VALUE!</v>
      </c>
      <c r="W86" s="9">
        <f>SQRT((kaalutegur R_16*[1]!juhe(W5,6)+jaitetegur R_16*[1]!Jaitekoormus_EN(W$5,JaideJ_1,hJ_1))^2+(tuuletegur R_16*[1]!Tuulekoormus_en(W$5,QJ_1,hJ_1,zo,W$4,JaideJ_1,jaitetegur R_16))^2)</f>
        <v>0</v>
      </c>
      <c r="X86" s="9">
        <f>SQRT((kaalutegur R_16*[1]!juhe(X5,6)+jaitetegur R_16*[1]!Jaitekoormus_EN(X$5,JaideJ_1,hJ_1))^2+(tuuletegur R_16*[1]!Tuulekoormus_en(X$5,QJ_1,hJ_1,zo,X$4,JaideJ_1,jaitetegur R_16))^2)</f>
        <v>0</v>
      </c>
      <c r="Y86" s="9">
        <f>SQRT((kaalutegur R_16*[1]!juhe(Y5,6)+jaitetegur R_16*[1]!Jaitekoormus_EN(Y$5,JaideJ_1,hJ_1))^2+(tuuletegur R_16*[1]!Tuulekoormus_en(Y$5,QJ_1,hJ_1,zo,Y$4,JaideJ_1,jaitetegur R_16))^2)</f>
        <v>0</v>
      </c>
      <c r="Z86" s="9">
        <f>SQRT((kaalutegur R_16*[1]!juhe(Z5,6)+jaitetegur R_16*[1]!Jaitekoormus_EN(Z$5,JaideJ_1,hJ_1))^2+(tuuletegur R_16*[1]!Tuulekoormus_en(Z$5,QJ_1,hJ_1,zo,Z$4,JaideJ_1,jaitetegur R_16))^2)</f>
        <v>0</v>
      </c>
    </row>
    <row r="87" spans="1:26" x14ac:dyDescent="0.2">
      <c r="A87" s="177"/>
      <c r="B87" s="189"/>
      <c r="C87" s="82" t="s">
        <v>104</v>
      </c>
      <c r="D87" s="22">
        <f>[1]!Olekuvorrand(D$4,D$5,D$6,5,D$9,Lähteandmed!$C69,D86)</f>
        <v>0</v>
      </c>
      <c r="E87" s="22">
        <f>[1]!Olekuvorrand(E$4,E$5,E$6,5,E$9,Lähteandmed!$C69,E86)</f>
        <v>0</v>
      </c>
      <c r="F87" s="22">
        <f>[1]!Olekuvorrand(F$4,F$5,F$6,5,F$9,Lähteandmed!$C69,F86)</f>
        <v>0</v>
      </c>
      <c r="G87" s="22">
        <f>[1]!Olekuvorrand(G$4,G$5,G$6,5,G$9,Lähteandmed!$C69,G86)</f>
        <v>0</v>
      </c>
      <c r="H87" s="22">
        <f>[1]!Olekuvorrand(H$4,H$5,H$6,5,H$9,Lähteandmed!$C69,H86)</f>
        <v>0</v>
      </c>
      <c r="I87" s="22">
        <f>[1]!Olekuvorrand(I$4,I$5,I$6,5,I$9,Lähteandmed!$C69,I86)</f>
        <v>0</v>
      </c>
      <c r="J87" s="22">
        <f>[1]!Olekuvorrand(J$4,J$5,J$6,5,J$9,Lähteandmed!$C69,J86)</f>
        <v>0</v>
      </c>
      <c r="K87" s="22">
        <f>[1]!Olekuvorrand(K$4,K$5,K$6,5,K$9,Lähteandmed!$C69,K86)</f>
        <v>0</v>
      </c>
      <c r="L87" s="22">
        <f>[1]!Olekuvorrand(L$4,L$5,L$6,5,L$9,Lähteandmed!$C69,L86)</f>
        <v>0</v>
      </c>
      <c r="M87" s="22">
        <f>[1]!Olekuvorrand(M$4,M$5,M$6,5,M$9,Lähteandmed!$C69,M86)</f>
        <v>0</v>
      </c>
      <c r="N87" s="22">
        <f>[1]!Olekuvorrand(N$4,N$5,N$6,5,N$9,Lähteandmed!$C69,N86)</f>
        <v>0</v>
      </c>
      <c r="O87" s="22">
        <f>[1]!Olekuvorrand(O$4,O$5,O$6,5,O$9,Lähteandmed!$C69,O86)</f>
        <v>0</v>
      </c>
      <c r="P87" s="22">
        <f>[1]!Olekuvorrand(P$4,P$5,P$6,5,P$9,Lähteandmed!$C69,P86)</f>
        <v>0</v>
      </c>
      <c r="Q87" s="22">
        <f>[1]!Olekuvorrand(Q$4,Q$5,Q$6,5,Q$9,Lähteandmed!$C69,Q86)</f>
        <v>0</v>
      </c>
      <c r="R87" s="22">
        <f>[1]!Olekuvorrand(R$4,R$5,R$6,5,R$9,Lähteandmed!$C69,R86)</f>
        <v>0</v>
      </c>
      <c r="S87" s="22">
        <f>[1]!Olekuvorrand(S$4,S$5,S$6,5,S$9,Lähteandmed!$C69,S86)</f>
        <v>0</v>
      </c>
      <c r="T87" s="22">
        <f>[1]!Olekuvorrand(T$4,T$5,T$6,5,T$9,Lähteandmed!$C69,T86)</f>
        <v>0</v>
      </c>
      <c r="U87" s="22">
        <f>[1]!Olekuvorrand(U$4,U$5,U$6,5,U$9,Lähteandmed!$C69,U86)</f>
        <v>0</v>
      </c>
      <c r="V87" s="22" t="e">
        <f>[1]!Olekuvorrand(V$4,V$5,V$6,5,V$9,Lähteandmed!$C69,V86)</f>
        <v>#VALUE!</v>
      </c>
      <c r="W87" s="22">
        <f>[1]!Olekuvorrand(W$4,W$5,W$6,5,W$9,Lähteandmed!$C69,W86)</f>
        <v>0</v>
      </c>
      <c r="X87" s="22">
        <f>[1]!Olekuvorrand(X$4,X$5,X$6,5,X$9,Lähteandmed!$C69,X86)</f>
        <v>0</v>
      </c>
      <c r="Y87" s="22">
        <f>[1]!Olekuvorrand(Y$4,Y$5,Y$6,5,Y$9,Lähteandmed!$C69,Y86)</f>
        <v>0</v>
      </c>
      <c r="Z87" s="22">
        <f>[1]!Olekuvorrand(Z$4,Z$5,Z$6,5,Z$9,Lähteandmed!$C69,Z86)</f>
        <v>0</v>
      </c>
    </row>
    <row r="88" spans="1:26" x14ac:dyDescent="0.2">
      <c r="A88" s="177"/>
      <c r="B88" s="189"/>
      <c r="C88" s="82" t="s">
        <v>105</v>
      </c>
      <c r="D88" s="9">
        <f>[1]!ripe(D87,D$9+Lähteandmed!$E69*$D$11,D$4,0)</f>
        <v>0</v>
      </c>
      <c r="E88" s="9">
        <f>[1]!ripe(E87,E$9+Lähteandmed!$E69*$D$11,E$4,0)</f>
        <v>0</v>
      </c>
      <c r="F88" s="9">
        <f>[1]!ripe(F87,F$9+Lähteandmed!$E69*$D$11,F$4,0)</f>
        <v>0</v>
      </c>
      <c r="G88" s="9">
        <f>[1]!ripe(G87,G$9+Lähteandmed!$E69*$D$11,G$4,0)</f>
        <v>0</v>
      </c>
      <c r="H88" s="9">
        <f>[1]!ripe(H87,H$9+Lähteandmed!$E69*$D$11,H$4,0)</f>
        <v>0</v>
      </c>
      <c r="I88" s="9">
        <f>[1]!ripe(I87,I$9+Lähteandmed!$E69*$D$11,I$4,0)</f>
        <v>0</v>
      </c>
      <c r="J88" s="9">
        <f>[1]!ripe(J87,J$9+Lähteandmed!$E69*$D$11,J$4,0)</f>
        <v>0</v>
      </c>
      <c r="K88" s="9">
        <f>[1]!ripe(K87,K$9+Lähteandmed!$E69*$D$11,K$4,0)</f>
        <v>0</v>
      </c>
      <c r="L88" s="9">
        <f>[1]!ripe(L87,L$9+Lähteandmed!$E69*$D$11,L$4,0)</f>
        <v>0</v>
      </c>
      <c r="M88" s="9">
        <f>[1]!ripe(M87,M$9+Lähteandmed!$E69*$D$11,M$4,0)</f>
        <v>0</v>
      </c>
      <c r="N88" s="9">
        <f>[1]!ripe(N87,N$9+Lähteandmed!$E69*$D$11,N$4,0)</f>
        <v>0</v>
      </c>
      <c r="O88" s="9">
        <f>[1]!ripe(O87,O$9+Lähteandmed!$E69*$D$11,O$4,0)</f>
        <v>0</v>
      </c>
      <c r="P88" s="9">
        <f>[1]!ripe(P87,P$9+Lähteandmed!$E69*$D$11,P$4,0)</f>
        <v>0</v>
      </c>
      <c r="Q88" s="9">
        <f>[1]!ripe(Q87,Q$9+Lähteandmed!$E69*$D$11,Q$4,0)</f>
        <v>0</v>
      </c>
      <c r="R88" s="9">
        <f>[1]!ripe(R87,R$9+Lähteandmed!$E69*$D$11,R$4,0)</f>
        <v>0</v>
      </c>
      <c r="S88" s="9">
        <f>[1]!ripe(S87,S$9+Lähteandmed!$E69*$D$11,S$4,0)</f>
        <v>0</v>
      </c>
      <c r="T88" s="9">
        <f>[1]!ripe(T87,T$9+Lähteandmed!$E69*$D$11,T$4,0)</f>
        <v>0</v>
      </c>
      <c r="U88" s="9">
        <f>[1]!ripe(U87,U$9+Lähteandmed!$E69*$D$11,U$4,0)</f>
        <v>0</v>
      </c>
      <c r="V88" s="9">
        <f>[1]!ripe(V87,V$9+Lähteandmed!$E69*$D$11,V$4,0)</f>
        <v>0</v>
      </c>
      <c r="W88" s="9">
        <f>[1]!ripe(W87,W$9+Lähteandmed!$E69*$D$11,W$4,0)</f>
        <v>0</v>
      </c>
      <c r="X88" s="9">
        <f>[1]!ripe(X87,X$9+Lähteandmed!$E69*$D$11,X$4,0)</f>
        <v>0</v>
      </c>
      <c r="Y88" s="9">
        <f>[1]!ripe(Y87,Y$9+Lähteandmed!$E69*$D$11,Y$4,0)</f>
        <v>0</v>
      </c>
      <c r="Z88" s="9">
        <f>[1]!ripe(Z87,Z$9+Lähteandmed!$E69*$D$11,Z$4,0)</f>
        <v>0</v>
      </c>
    </row>
    <row r="89" spans="1:26" x14ac:dyDescent="0.2">
      <c r="A89" s="77"/>
      <c r="B89" s="189"/>
      <c r="C89" s="82" t="s">
        <v>49</v>
      </c>
      <c r="D89" s="56">
        <f>D88/D$4^2*1000000</f>
        <v>0</v>
      </c>
      <c r="E89" s="56">
        <f t="shared" ref="E89:N89" si="109">E88/E$4^2*1000000</f>
        <v>0</v>
      </c>
      <c r="F89" s="56">
        <f t="shared" si="109"/>
        <v>0</v>
      </c>
      <c r="G89" s="56">
        <f t="shared" si="109"/>
        <v>0</v>
      </c>
      <c r="H89" s="56">
        <f t="shared" si="109"/>
        <v>0</v>
      </c>
      <c r="I89" s="56">
        <f t="shared" si="109"/>
        <v>0</v>
      </c>
      <c r="J89" s="56">
        <f t="shared" si="109"/>
        <v>0</v>
      </c>
      <c r="K89" s="56">
        <f t="shared" si="109"/>
        <v>0</v>
      </c>
      <c r="L89" s="56">
        <f t="shared" si="109"/>
        <v>0</v>
      </c>
      <c r="M89" s="56">
        <f t="shared" si="109"/>
        <v>0</v>
      </c>
      <c r="N89" s="56">
        <f t="shared" si="109"/>
        <v>0</v>
      </c>
      <c r="O89" s="56">
        <f t="shared" ref="O89:U89" si="110">O88/O$4^2*1000000</f>
        <v>0</v>
      </c>
      <c r="P89" s="56">
        <f t="shared" si="110"/>
        <v>0</v>
      </c>
      <c r="Q89" s="56">
        <f t="shared" si="110"/>
        <v>0</v>
      </c>
      <c r="R89" s="56">
        <f t="shared" si="110"/>
        <v>0</v>
      </c>
      <c r="S89" s="56">
        <f t="shared" si="110"/>
        <v>0</v>
      </c>
      <c r="T89" s="56">
        <f t="shared" si="110"/>
        <v>0</v>
      </c>
      <c r="U89" s="56">
        <f t="shared" si="110"/>
        <v>0</v>
      </c>
      <c r="V89" s="56">
        <f t="shared" ref="V89:W89" si="111">V88/V$4^2*1000000</f>
        <v>0</v>
      </c>
      <c r="W89" s="56">
        <f t="shared" si="111"/>
        <v>0</v>
      </c>
      <c r="X89" s="56">
        <f t="shared" ref="X89" si="112">X88/X$4^2*1000000</f>
        <v>0</v>
      </c>
      <c r="Y89" s="56">
        <f t="shared" ref="Y89:Z89" si="113">Y88/Y$4^2*1000000</f>
        <v>0</v>
      </c>
      <c r="Z89" s="56">
        <f t="shared" si="113"/>
        <v>0</v>
      </c>
    </row>
    <row r="90" spans="1:26" ht="38.25" x14ac:dyDescent="0.2">
      <c r="A90" s="187">
        <v>17</v>
      </c>
      <c r="B90" s="188">
        <f>Lähteandmed!B72</f>
        <v>0</v>
      </c>
      <c r="C90" s="81" t="s">
        <v>288</v>
      </c>
      <c r="D90" s="6">
        <f>SQRT((kaalutegur R_17*[1]!juhe(D5,6)+jaitetegur R_17*[1]!Jaitekoormus_EN(D$5,JaideJ_1,hJ_1))^2+(tuuletegur R_17*[1]!Tuulekoormus_en(D$5,QJ_1,hJ_1,zo,D$4,JaideJ_1,jaitetegur R_17))^2)</f>
        <v>0</v>
      </c>
      <c r="E90" s="6">
        <f>SQRT((kaalutegur R_17*[1]!juhe(E5,6)+jaitetegur R_17*[1]!Jaitekoormus_EN(E$5,JaideJ_1,hJ_1))^2+(tuuletegur R_17*[1]!Tuulekoormus_en(E$5,QJ_1,hJ_1,zo,E$4,JaideJ_1,jaitetegur R_17))^2)</f>
        <v>0</v>
      </c>
      <c r="F90" s="6">
        <f>SQRT((kaalutegur R_17*[1]!juhe(F5,6)+jaitetegur R_17*[1]!Jaitekoormus_EN(F$5,JaideJ_1,hJ_1))^2+(tuuletegur R_17*[1]!Tuulekoormus_en(F$5,QJ_1,hJ_1,zo,F$4,JaideJ_1,jaitetegur R_17))^2)</f>
        <v>0</v>
      </c>
      <c r="G90" s="6">
        <f>SQRT((kaalutegur R_17*[1]!juhe(G5,6)+jaitetegur R_17*[1]!Jaitekoormus_EN(G$5,JaideJ_1,hJ_1))^2+(tuuletegur R_17*[1]!Tuulekoormus_en(G$5,QJ_1,hJ_1,zo,G$4,JaideJ_1,jaitetegur R_17))^2)</f>
        <v>0</v>
      </c>
      <c r="H90" s="6">
        <f>SQRT((kaalutegur R_17*[1]!juhe(H5,6)+jaitetegur R_17*[1]!Jaitekoormus_EN(H$5,JaideJ_1,hJ_1))^2+(tuuletegur R_17*[1]!Tuulekoormus_en(H$5,QJ_1,hJ_1,zo,H$4,JaideJ_1,jaitetegur R_17))^2)</f>
        <v>0</v>
      </c>
      <c r="I90" s="6">
        <f>SQRT((kaalutegur R_17*[1]!juhe(I5,6)+jaitetegur R_17*[1]!Jaitekoormus_EN(I$5,JaideJ_1,hJ_1))^2+(tuuletegur R_17*[1]!Tuulekoormus_en(I$5,QJ_1,hJ_1,zo,I$4,JaideJ_1,jaitetegur R_17))^2)</f>
        <v>0</v>
      </c>
      <c r="J90" s="6">
        <f>SQRT((kaalutegur R_17*[1]!juhe(J5,6)+jaitetegur R_17*[1]!Jaitekoormus_EN(J$5,JaideJ_1,hJ_1))^2+(tuuletegur R_17*[1]!Tuulekoormus_en(J$5,QJ_1,hJ_1,zo,J$4,JaideJ_1,jaitetegur R_17))^2)</f>
        <v>0</v>
      </c>
      <c r="K90" s="6">
        <f>SQRT((kaalutegur R_17*[1]!juhe(K5,6)+jaitetegur R_17*[1]!Jaitekoormus_EN(K$5,JaideJ_1,hJ_1))^2+(tuuletegur R_17*[1]!Tuulekoormus_en(K$5,QJ_1,hJ_1,zo,K$4,JaideJ_1,jaitetegur R_17))^2)</f>
        <v>0</v>
      </c>
      <c r="L90" s="6">
        <f>SQRT((kaalutegur R_17*[1]!juhe(L5,6)+jaitetegur R_17*[1]!Jaitekoormus_EN(L$5,JaideJ_1,hJ_1))^2+(tuuletegur R_17*[1]!Tuulekoormus_en(L$5,QJ_1,hJ_1,zo,L$4,JaideJ_1,jaitetegur R_17))^2)</f>
        <v>0</v>
      </c>
      <c r="M90" s="6">
        <f>SQRT((kaalutegur R_17*[1]!juhe(M5,6)+jaitetegur R_17*[1]!Jaitekoormus_EN(M$5,JaideJ_1,hJ_1))^2+(tuuletegur R_17*[1]!Tuulekoormus_en(M$5,QJ_1,hJ_1,zo,M$4,JaideJ_1,jaitetegur R_17))^2)</f>
        <v>0</v>
      </c>
      <c r="N90" s="6">
        <f>SQRT((kaalutegur R_17*[1]!juhe(N5,6)+jaitetegur R_17*[1]!Jaitekoormus_EN(N$5,JaideJ_1,hJ_1))^2+(tuuletegur R_17*[1]!Tuulekoormus_en(N$5,QJ_1,hJ_1,zo,N$4,JaideJ_1,jaitetegur R_17))^2)</f>
        <v>0</v>
      </c>
      <c r="O90" s="6">
        <f>SQRT((kaalutegur R_17*[1]!juhe(O5,6)+jaitetegur R_17*[1]!Jaitekoormus_EN(O$5,JaideJ_1,hJ_1))^2+(tuuletegur R_17*[1]!Tuulekoormus_en(O$5,QJ_1,hJ_1,zo,O$4,JaideJ_1,jaitetegur R_17))^2)</f>
        <v>0</v>
      </c>
      <c r="P90" s="6">
        <f>SQRT((kaalutegur R_17*[1]!juhe(P5,6)+jaitetegur R_17*[1]!Jaitekoormus_EN(P$5,JaideJ_1,hJ_1))^2+(tuuletegur R_17*[1]!Tuulekoormus_en(P$5,QJ_1,hJ_1,zo,P$4,JaideJ_1,jaitetegur R_17))^2)</f>
        <v>0</v>
      </c>
      <c r="Q90" s="6">
        <f>SQRT((kaalutegur R_17*[1]!juhe(Q5,6)+jaitetegur R_17*[1]!Jaitekoormus_EN(Q$5,JaideJ_1,hJ_1))^2+(tuuletegur R_17*[1]!Tuulekoormus_en(Q$5,QJ_1,hJ_1,zo,Q$4,JaideJ_1,jaitetegur R_17))^2)</f>
        <v>0</v>
      </c>
      <c r="R90" s="6">
        <f>SQRT((kaalutegur R_17*[1]!juhe(R5,6)+jaitetegur R_17*[1]!Jaitekoormus_EN(R$5,JaideJ_1,hJ_1))^2+(tuuletegur R_17*[1]!Tuulekoormus_en(R$5,QJ_1,hJ_1,zo,R$4,JaideJ_1,jaitetegur R_17))^2)</f>
        <v>0</v>
      </c>
      <c r="S90" s="6">
        <f>SQRT((kaalutegur R_17*[1]!juhe(S5,6)+jaitetegur R_17*[1]!Jaitekoormus_EN(S$5,JaideJ_1,hJ_1))^2+(tuuletegur R_17*[1]!Tuulekoormus_en(S$5,QJ_1,hJ_1,zo,S$4,JaideJ_1,jaitetegur R_17))^2)</f>
        <v>0</v>
      </c>
      <c r="T90" s="6">
        <f>SQRT((kaalutegur R_17*[1]!juhe(T5,6)+jaitetegur R_17*[1]!Jaitekoormus_EN(T$5,JaideJ_1,hJ_1))^2+(tuuletegur R_17*[1]!Tuulekoormus_en(T$5,QJ_1,hJ_1,zo,T$4,JaideJ_1,jaitetegur R_17))^2)</f>
        <v>0</v>
      </c>
      <c r="U90" s="6">
        <f>SQRT((kaalutegur R_17*[1]!juhe(U5,6)+jaitetegur R_17*[1]!Jaitekoormus_EN(U$5,JaideJ_1,hJ_1))^2+(tuuletegur R_17*[1]!Tuulekoormus_en(U$5,QJ_1,hJ_1,zo,U$4,JaideJ_1,jaitetegur R_17))^2)</f>
        <v>0</v>
      </c>
      <c r="V90" s="6" t="e">
        <f>SQRT((kaalutegur R_17*[1]!juhe(V5,6)+jaitetegur R_17*[1]!Jaitekoormus_EN(V$5,JaideJ_1,hJ_1))^2+(tuuletegur R_17*[1]!Tuulekoormus_en(V$5,QJ_1,hJ_1,zo,V$4,JaideJ_1,jaitetegur R_17))^2)</f>
        <v>#VALUE!</v>
      </c>
      <c r="W90" s="6">
        <f>SQRT((kaalutegur R_17*[1]!juhe(W5,6)+jaitetegur R_17*[1]!Jaitekoormus_EN(W$5,JaideJ_1,hJ_1))^2+(tuuletegur R_17*[1]!Tuulekoormus_en(W$5,QJ_1,hJ_1,zo,W$4,JaideJ_1,jaitetegur R_17))^2)</f>
        <v>0</v>
      </c>
      <c r="X90" s="6">
        <f>SQRT((kaalutegur R_17*[1]!juhe(X5,6)+jaitetegur R_17*[1]!Jaitekoormus_EN(X$5,JaideJ_1,hJ_1))^2+(tuuletegur R_17*[1]!Tuulekoormus_en(X$5,QJ_1,hJ_1,zo,X$4,JaideJ_1,jaitetegur R_17))^2)</f>
        <v>0</v>
      </c>
      <c r="Y90" s="6">
        <f>SQRT((kaalutegur R_17*[1]!juhe(Y5,6)+jaitetegur R_17*[1]!Jaitekoormus_EN(Y$5,JaideJ_1,hJ_1))^2+(tuuletegur R_17*[1]!Tuulekoormus_en(Y$5,QJ_1,hJ_1,zo,Y$4,JaideJ_1,jaitetegur R_17))^2)</f>
        <v>0</v>
      </c>
      <c r="Z90" s="6">
        <f>SQRT((kaalutegur R_17*[1]!juhe(Z5,6)+jaitetegur R_17*[1]!Jaitekoormus_EN(Z$5,JaideJ_1,hJ_1))^2+(tuuletegur R_17*[1]!Tuulekoormus_en(Z$5,QJ_1,hJ_1,zo,Z$4,JaideJ_1,jaitetegur R_17))^2)</f>
        <v>0</v>
      </c>
    </row>
    <row r="91" spans="1:26" x14ac:dyDescent="0.2">
      <c r="A91" s="187"/>
      <c r="B91" s="188"/>
      <c r="C91" s="81" t="s">
        <v>104</v>
      </c>
      <c r="D91" s="3">
        <f>[1]!Olekuvorrand(D$4,D$5,D$6,5,D$9,Lähteandmed!$C72,D90)</f>
        <v>0</v>
      </c>
      <c r="E91" s="3">
        <f>[1]!Olekuvorrand(E$4,E$5,E$6,5,E$9,Lähteandmed!$C72,E90)</f>
        <v>0</v>
      </c>
      <c r="F91" s="3">
        <f>[1]!Olekuvorrand(F$4,F$5,F$6,5,F$9,Lähteandmed!$C72,F90)</f>
        <v>0</v>
      </c>
      <c r="G91" s="3">
        <f>[1]!Olekuvorrand(G$4,G$5,G$6,5,G$9,Lähteandmed!$C72,G90)</f>
        <v>0</v>
      </c>
      <c r="H91" s="3">
        <f>[1]!Olekuvorrand(H$4,H$5,H$6,5,H$9,Lähteandmed!$C72,H90)</f>
        <v>0</v>
      </c>
      <c r="I91" s="3">
        <f>[1]!Olekuvorrand(I$4,I$5,I$6,5,I$9,Lähteandmed!$C72,I90)</f>
        <v>0</v>
      </c>
      <c r="J91" s="3">
        <f>[1]!Olekuvorrand(J$4,J$5,J$6,5,J$9,Lähteandmed!$C72,J90)</f>
        <v>0</v>
      </c>
      <c r="K91" s="3">
        <f>[1]!Olekuvorrand(K$4,K$5,K$6,5,K$9,Lähteandmed!$C72,K90)</f>
        <v>0</v>
      </c>
      <c r="L91" s="3">
        <f>[1]!Olekuvorrand(L$4,L$5,L$6,5,L$9,Lähteandmed!$C72,L90)</f>
        <v>0</v>
      </c>
      <c r="M91" s="3">
        <f>[1]!Olekuvorrand(M$4,M$5,M$6,5,M$9,Lähteandmed!$C72,M90)</f>
        <v>0</v>
      </c>
      <c r="N91" s="3">
        <f>[1]!Olekuvorrand(N$4,N$5,N$6,5,N$9,Lähteandmed!$C72,N90)</f>
        <v>0</v>
      </c>
      <c r="O91" s="3">
        <f>[1]!Olekuvorrand(O$4,O$5,O$6,5,O$9,Lähteandmed!$C72,O90)</f>
        <v>0</v>
      </c>
      <c r="P91" s="3">
        <f>[1]!Olekuvorrand(P$4,P$5,P$6,5,P$9,Lähteandmed!$C72,P90)</f>
        <v>0</v>
      </c>
      <c r="Q91" s="3">
        <f>[1]!Olekuvorrand(Q$4,Q$5,Q$6,5,Q$9,Lähteandmed!$C72,Q90)</f>
        <v>0</v>
      </c>
      <c r="R91" s="3">
        <f>[1]!Olekuvorrand(R$4,R$5,R$6,5,R$9,Lähteandmed!$C72,R90)</f>
        <v>0</v>
      </c>
      <c r="S91" s="3">
        <f>[1]!Olekuvorrand(S$4,S$5,S$6,5,S$9,Lähteandmed!$C72,S90)</f>
        <v>0</v>
      </c>
      <c r="T91" s="3">
        <f>[1]!Olekuvorrand(T$4,T$5,T$6,5,T$9,Lähteandmed!$C72,T90)</f>
        <v>0</v>
      </c>
      <c r="U91" s="3">
        <f>[1]!Olekuvorrand(U$4,U$5,U$6,5,U$9,Lähteandmed!$C72,U90)</f>
        <v>0</v>
      </c>
      <c r="V91" s="3" t="e">
        <f>[1]!Olekuvorrand(V$4,V$5,V$6,5,V$9,Lähteandmed!$C72,V90)</f>
        <v>#VALUE!</v>
      </c>
      <c r="W91" s="3">
        <f>[1]!Olekuvorrand(W$4,W$5,W$6,5,W$9,Lähteandmed!$C72,W90)</f>
        <v>0</v>
      </c>
      <c r="X91" s="3">
        <f>[1]!Olekuvorrand(X$4,X$5,X$6,5,X$9,Lähteandmed!$C72,X90)</f>
        <v>0</v>
      </c>
      <c r="Y91" s="3">
        <f>[1]!Olekuvorrand(Y$4,Y$5,Y$6,5,Y$9,Lähteandmed!$C72,Y90)</f>
        <v>0</v>
      </c>
      <c r="Z91" s="3">
        <f>[1]!Olekuvorrand(Z$4,Z$5,Z$6,5,Z$9,Lähteandmed!$C72,Z90)</f>
        <v>0</v>
      </c>
    </row>
    <row r="92" spans="1:26" x14ac:dyDescent="0.2">
      <c r="A92" s="187"/>
      <c r="B92" s="188"/>
      <c r="C92" s="81" t="s">
        <v>105</v>
      </c>
      <c r="D92" s="3">
        <f>[1]!ripe(D91,D$9+Lähteandmed!$E72*$D$11,D$4,0)</f>
        <v>0</v>
      </c>
      <c r="E92" s="3">
        <f>[1]!ripe(E91,E$9+Lähteandmed!$E72*$D$11,E$4,0)</f>
        <v>0</v>
      </c>
      <c r="F92" s="3">
        <f>[1]!ripe(F91,F$9+Lähteandmed!$E72*$D$11,F$4,0)</f>
        <v>0</v>
      </c>
      <c r="G92" s="3">
        <f>[1]!ripe(G91,G$9+Lähteandmed!$E72*$D$11,G$4,0)</f>
        <v>0</v>
      </c>
      <c r="H92" s="3">
        <f>[1]!ripe(H91,H$9+Lähteandmed!$E72*$D$11,H$4,0)</f>
        <v>0</v>
      </c>
      <c r="I92" s="3">
        <f>[1]!ripe(I91,I$9+Lähteandmed!$E72*$D$11,I$4,0)</f>
        <v>0</v>
      </c>
      <c r="J92" s="3">
        <f>[1]!ripe(J91,J$9+Lähteandmed!$E72*$D$11,J$4,0)</f>
        <v>0</v>
      </c>
      <c r="K92" s="3">
        <f>[1]!ripe(K91,K$9+Lähteandmed!$E72*$D$11,K$4,0)</f>
        <v>0</v>
      </c>
      <c r="L92" s="3">
        <f>[1]!ripe(L91,L$9+Lähteandmed!$E72*$D$11,L$4,0)</f>
        <v>0</v>
      </c>
      <c r="M92" s="3">
        <f>[1]!ripe(M91,M$9+Lähteandmed!$E72*$D$11,M$4,0)</f>
        <v>0</v>
      </c>
      <c r="N92" s="3">
        <f>[1]!ripe(N91,N$9+Lähteandmed!$E72*$D$11,N$4,0)</f>
        <v>0</v>
      </c>
      <c r="O92" s="3">
        <f>[1]!ripe(O91,O$9+Lähteandmed!$E72*$D$11,O$4,0)</f>
        <v>0</v>
      </c>
      <c r="P92" s="3">
        <f>[1]!ripe(P91,P$9+Lähteandmed!$E72*$D$11,P$4,0)</f>
        <v>0</v>
      </c>
      <c r="Q92" s="3">
        <f>[1]!ripe(Q91,Q$9+Lähteandmed!$E72*$D$11,Q$4,0)</f>
        <v>0</v>
      </c>
      <c r="R92" s="3">
        <f>[1]!ripe(R91,R$9+Lähteandmed!$E72*$D$11,R$4,0)</f>
        <v>0</v>
      </c>
      <c r="S92" s="3">
        <f>[1]!ripe(S91,S$9+Lähteandmed!$E72*$D$11,S$4,0)</f>
        <v>0</v>
      </c>
      <c r="T92" s="3">
        <f>[1]!ripe(T91,T$9+Lähteandmed!$E72*$D$11,T$4,0)</f>
        <v>0</v>
      </c>
      <c r="U92" s="3">
        <f>[1]!ripe(U91,U$9+Lähteandmed!$E72*$D$11,U$4,0)</f>
        <v>0</v>
      </c>
      <c r="V92" s="3">
        <f>[1]!ripe(V91,V$9+Lähteandmed!$E72*$D$11,V$4,0)</f>
        <v>0</v>
      </c>
      <c r="W92" s="3">
        <f>[1]!ripe(W91,W$9+Lähteandmed!$E72*$D$11,W$4,0)</f>
        <v>0</v>
      </c>
      <c r="X92" s="3">
        <f>[1]!ripe(X91,X$9+Lähteandmed!$E72*$D$11,X$4,0)</f>
        <v>0</v>
      </c>
      <c r="Y92" s="3">
        <f>[1]!ripe(Y91,Y$9+Lähteandmed!$E72*$D$11,Y$4,0)</f>
        <v>0</v>
      </c>
      <c r="Z92" s="3">
        <f>[1]!ripe(Z91,Z$9+Lähteandmed!$E72*$D$11,Z$4,0)</f>
        <v>0</v>
      </c>
    </row>
    <row r="93" spans="1:26" x14ac:dyDescent="0.2">
      <c r="A93" s="78"/>
      <c r="B93" s="188"/>
      <c r="C93" s="81" t="s">
        <v>49</v>
      </c>
      <c r="D93" s="55">
        <f>D92/D$4^2*1000000</f>
        <v>0</v>
      </c>
      <c r="E93" s="55">
        <f t="shared" ref="E93:N93" si="114">E92/E$4^2*1000000</f>
        <v>0</v>
      </c>
      <c r="F93" s="55">
        <f t="shared" si="114"/>
        <v>0</v>
      </c>
      <c r="G93" s="55">
        <f t="shared" si="114"/>
        <v>0</v>
      </c>
      <c r="H93" s="55">
        <f t="shared" si="114"/>
        <v>0</v>
      </c>
      <c r="I93" s="55">
        <f t="shared" si="114"/>
        <v>0</v>
      </c>
      <c r="J93" s="55">
        <f t="shared" si="114"/>
        <v>0</v>
      </c>
      <c r="K93" s="55">
        <f t="shared" si="114"/>
        <v>0</v>
      </c>
      <c r="L93" s="55">
        <f t="shared" si="114"/>
        <v>0</v>
      </c>
      <c r="M93" s="55">
        <f t="shared" si="114"/>
        <v>0</v>
      </c>
      <c r="N93" s="55">
        <f t="shared" si="114"/>
        <v>0</v>
      </c>
      <c r="O93" s="55">
        <f t="shared" ref="O93:U93" si="115">O92/O$4^2*1000000</f>
        <v>0</v>
      </c>
      <c r="P93" s="55">
        <f t="shared" si="115"/>
        <v>0</v>
      </c>
      <c r="Q93" s="55">
        <f t="shared" si="115"/>
        <v>0</v>
      </c>
      <c r="R93" s="55">
        <f t="shared" si="115"/>
        <v>0</v>
      </c>
      <c r="S93" s="55">
        <f t="shared" si="115"/>
        <v>0</v>
      </c>
      <c r="T93" s="55">
        <f t="shared" si="115"/>
        <v>0</v>
      </c>
      <c r="U93" s="55">
        <f t="shared" si="115"/>
        <v>0</v>
      </c>
      <c r="V93" s="55">
        <f t="shared" ref="V93:W93" si="116">V92/V$4^2*1000000</f>
        <v>0</v>
      </c>
      <c r="W93" s="55">
        <f t="shared" si="116"/>
        <v>0</v>
      </c>
      <c r="X93" s="55">
        <f t="shared" ref="X93" si="117">X92/X$4^2*1000000</f>
        <v>0</v>
      </c>
      <c r="Y93" s="55">
        <f t="shared" ref="Y93:Z93" si="118">Y92/Y$4^2*1000000</f>
        <v>0</v>
      </c>
      <c r="Z93" s="55">
        <f t="shared" si="118"/>
        <v>0</v>
      </c>
    </row>
    <row r="94" spans="1:26" ht="38.25" x14ac:dyDescent="0.2">
      <c r="A94" s="177">
        <v>18</v>
      </c>
      <c r="B94" s="189">
        <f>Lähteandmed!B75</f>
        <v>0</v>
      </c>
      <c r="C94" s="82" t="s">
        <v>288</v>
      </c>
      <c r="D94" s="9">
        <f>SQRT((kaalutegur R_18*[1]!juhe(D5,6)+jaitetegur R_18*[1]!Jaitekoormus_EN(D$5,JaideJ_1,hJ_1))^2+(tuuletegur R_18*[1]!Tuulekoormus_en(D$5,QJ_1,hJ_1,zo,D$4,JaideJ_1,jaitetegur R_18))^2)</f>
        <v>0</v>
      </c>
      <c r="E94" s="9">
        <f>SQRT((kaalutegur R_18*[1]!juhe(E5,6)+jaitetegur R_18*[1]!Jaitekoormus_EN(E$5,JaideJ_1,hJ_1))^2+(tuuletegur R_18*[1]!Tuulekoormus_en(E$5,QJ_1,hJ_1,zo,E$4,JaideJ_1,jaitetegur R_18))^2)</f>
        <v>0</v>
      </c>
      <c r="F94" s="9">
        <f>SQRT((kaalutegur R_18*[1]!juhe(F5,6)+jaitetegur R_18*[1]!Jaitekoormus_EN(F$5,JaideJ_1,hJ_1))^2+(tuuletegur R_18*[1]!Tuulekoormus_en(F$5,QJ_1,hJ_1,zo,F$4,JaideJ_1,jaitetegur R_18))^2)</f>
        <v>0</v>
      </c>
      <c r="G94" s="9">
        <f>SQRT((kaalutegur R_18*[1]!juhe(G5,6)+jaitetegur R_18*[1]!Jaitekoormus_EN(G$5,JaideJ_1,hJ_1))^2+(tuuletegur R_18*[1]!Tuulekoormus_en(G$5,QJ_1,hJ_1,zo,G$4,JaideJ_1,jaitetegur R_18))^2)</f>
        <v>0</v>
      </c>
      <c r="H94" s="9">
        <f>SQRT((kaalutegur R_18*[1]!juhe(H5,6)+jaitetegur R_18*[1]!Jaitekoormus_EN(H$5,JaideJ_1,hJ_1))^2+(tuuletegur R_18*[1]!Tuulekoormus_en(H$5,QJ_1,hJ_1,zo,H$4,JaideJ_1,jaitetegur R_18))^2)</f>
        <v>0</v>
      </c>
      <c r="I94" s="9">
        <f>SQRT((kaalutegur R_18*[1]!juhe(I5,6)+jaitetegur R_18*[1]!Jaitekoormus_EN(I$5,JaideJ_1,hJ_1))^2+(tuuletegur R_18*[1]!Tuulekoormus_en(I$5,QJ_1,hJ_1,zo,I$4,JaideJ_1,jaitetegur R_18))^2)</f>
        <v>0</v>
      </c>
      <c r="J94" s="9">
        <f>SQRT((kaalutegur R_18*[1]!juhe(J5,6)+jaitetegur R_18*[1]!Jaitekoormus_EN(J$5,JaideJ_1,hJ_1))^2+(tuuletegur R_18*[1]!Tuulekoormus_en(J$5,QJ_1,hJ_1,zo,J$4,JaideJ_1,jaitetegur R_18))^2)</f>
        <v>0</v>
      </c>
      <c r="K94" s="9">
        <f>SQRT((kaalutegur R_18*[1]!juhe(K5,6)+jaitetegur R_18*[1]!Jaitekoormus_EN(K$5,JaideJ_1,hJ_1))^2+(tuuletegur R_18*[1]!Tuulekoormus_en(K$5,QJ_1,hJ_1,zo,K$4,JaideJ_1,jaitetegur R_18))^2)</f>
        <v>0</v>
      </c>
      <c r="L94" s="9">
        <f>SQRT((kaalutegur R_18*[1]!juhe(L5,6)+jaitetegur R_18*[1]!Jaitekoormus_EN(L$5,JaideJ_1,hJ_1))^2+(tuuletegur R_18*[1]!Tuulekoormus_en(L$5,QJ_1,hJ_1,zo,L$4,JaideJ_1,jaitetegur R_18))^2)</f>
        <v>0</v>
      </c>
      <c r="M94" s="9">
        <f>SQRT((kaalutegur R_18*[1]!juhe(M5,6)+jaitetegur R_18*[1]!Jaitekoormus_EN(M$5,JaideJ_1,hJ_1))^2+(tuuletegur R_18*[1]!Tuulekoormus_en(M$5,QJ_1,hJ_1,zo,M$4,JaideJ_1,jaitetegur R_18))^2)</f>
        <v>0</v>
      </c>
      <c r="N94" s="9">
        <f>SQRT((kaalutegur R_18*[1]!juhe(N5,6)+jaitetegur R_18*[1]!Jaitekoormus_EN(N$5,JaideJ_1,hJ_1))^2+(tuuletegur R_18*[1]!Tuulekoormus_en(N$5,QJ_1,hJ_1,zo,N$4,JaideJ_1,jaitetegur R_18))^2)</f>
        <v>0</v>
      </c>
      <c r="O94" s="9">
        <f>SQRT((kaalutegur R_18*[1]!juhe(O5,6)+jaitetegur R_18*[1]!Jaitekoormus_EN(O$5,JaideJ_1,hJ_1))^2+(tuuletegur R_18*[1]!Tuulekoormus_en(O$5,QJ_1,hJ_1,zo,O$4,JaideJ_1,jaitetegur R_18))^2)</f>
        <v>0</v>
      </c>
      <c r="P94" s="9">
        <f>SQRT((kaalutegur R_18*[1]!juhe(P5,6)+jaitetegur R_18*[1]!Jaitekoormus_EN(P$5,JaideJ_1,hJ_1))^2+(tuuletegur R_18*[1]!Tuulekoormus_en(P$5,QJ_1,hJ_1,zo,P$4,JaideJ_1,jaitetegur R_18))^2)</f>
        <v>0</v>
      </c>
      <c r="Q94" s="9">
        <f>SQRT((kaalutegur R_18*[1]!juhe(Q5,6)+jaitetegur R_18*[1]!Jaitekoormus_EN(Q$5,JaideJ_1,hJ_1))^2+(tuuletegur R_18*[1]!Tuulekoormus_en(Q$5,QJ_1,hJ_1,zo,Q$4,JaideJ_1,jaitetegur R_18))^2)</f>
        <v>0</v>
      </c>
      <c r="R94" s="9">
        <f>SQRT((kaalutegur R_18*[1]!juhe(R5,6)+jaitetegur R_18*[1]!Jaitekoormus_EN(R$5,JaideJ_1,hJ_1))^2+(tuuletegur R_18*[1]!Tuulekoormus_en(R$5,QJ_1,hJ_1,zo,R$4,JaideJ_1,jaitetegur R_18))^2)</f>
        <v>0</v>
      </c>
      <c r="S94" s="9">
        <f>SQRT((kaalutegur R_18*[1]!juhe(S5,6)+jaitetegur R_18*[1]!Jaitekoormus_EN(S$5,JaideJ_1,hJ_1))^2+(tuuletegur R_18*[1]!Tuulekoormus_en(S$5,QJ_1,hJ_1,zo,S$4,JaideJ_1,jaitetegur R_18))^2)</f>
        <v>0</v>
      </c>
      <c r="T94" s="9">
        <f>SQRT((kaalutegur R_18*[1]!juhe(T5,6)+jaitetegur R_18*[1]!Jaitekoormus_EN(T$5,JaideJ_1,hJ_1))^2+(tuuletegur R_18*[1]!Tuulekoormus_en(T$5,QJ_1,hJ_1,zo,T$4,JaideJ_1,jaitetegur R_18))^2)</f>
        <v>0</v>
      </c>
      <c r="U94" s="9">
        <f>SQRT((kaalutegur R_18*[1]!juhe(U5,6)+jaitetegur R_18*[1]!Jaitekoormus_EN(U$5,JaideJ_1,hJ_1))^2+(tuuletegur R_18*[1]!Tuulekoormus_en(U$5,QJ_1,hJ_1,zo,U$4,JaideJ_1,jaitetegur R_18))^2)</f>
        <v>0</v>
      </c>
      <c r="V94" s="9" t="e">
        <f>SQRT((kaalutegur R_18*[1]!juhe(V5,6)+jaitetegur R_18*[1]!Jaitekoormus_EN(V$5,JaideJ_1,hJ_1))^2+(tuuletegur R_18*[1]!Tuulekoormus_en(V$5,QJ_1,hJ_1,zo,V$4,JaideJ_1,jaitetegur R_18))^2)</f>
        <v>#VALUE!</v>
      </c>
      <c r="W94" s="9">
        <f>SQRT((kaalutegur R_18*[1]!juhe(W5,6)+jaitetegur R_18*[1]!Jaitekoormus_EN(W$5,JaideJ_1,hJ_1))^2+(tuuletegur R_18*[1]!Tuulekoormus_en(W$5,QJ_1,hJ_1,zo,W$4,JaideJ_1,jaitetegur R_18))^2)</f>
        <v>0</v>
      </c>
      <c r="X94" s="9">
        <f>SQRT((kaalutegur R_18*[1]!juhe(X5,6)+jaitetegur R_18*[1]!Jaitekoormus_EN(X$5,JaideJ_1,hJ_1))^2+(tuuletegur R_18*[1]!Tuulekoormus_en(X$5,QJ_1,hJ_1,zo,X$4,JaideJ_1,jaitetegur R_18))^2)</f>
        <v>0</v>
      </c>
      <c r="Y94" s="9">
        <f>SQRT((kaalutegur R_18*[1]!juhe(Y5,6)+jaitetegur R_18*[1]!Jaitekoormus_EN(Y$5,JaideJ_1,hJ_1))^2+(tuuletegur R_18*[1]!Tuulekoormus_en(Y$5,QJ_1,hJ_1,zo,Y$4,JaideJ_1,jaitetegur R_18))^2)</f>
        <v>0</v>
      </c>
      <c r="Z94" s="9">
        <f>SQRT((kaalutegur R_18*[1]!juhe(Z5,6)+jaitetegur R_18*[1]!Jaitekoormus_EN(Z$5,JaideJ_1,hJ_1))^2+(tuuletegur R_18*[1]!Tuulekoormus_en(Z$5,QJ_1,hJ_1,zo,Z$4,JaideJ_1,jaitetegur R_18))^2)</f>
        <v>0</v>
      </c>
    </row>
    <row r="95" spans="1:26" x14ac:dyDescent="0.2">
      <c r="A95" s="177"/>
      <c r="B95" s="189"/>
      <c r="C95" s="82" t="s">
        <v>104</v>
      </c>
      <c r="D95" s="22">
        <f>[1]!Olekuvorrand(D$4,D$5,D$6,5,D$9,Lähteandmed!$C75,D94)</f>
        <v>0</v>
      </c>
      <c r="E95" s="22">
        <f>[1]!Olekuvorrand(E$4,E$5,E$6,5,E$9,Lähteandmed!$C75,E94)</f>
        <v>0</v>
      </c>
      <c r="F95" s="22">
        <f>[1]!Olekuvorrand(F$4,F$5,F$6,5,F$9,Lähteandmed!$C75,F94)</f>
        <v>0</v>
      </c>
      <c r="G95" s="22">
        <f>[1]!Olekuvorrand(G$4,G$5,G$6,5,G$9,Lähteandmed!$C75,G94)</f>
        <v>0</v>
      </c>
      <c r="H95" s="22">
        <f>[1]!Olekuvorrand(H$4,H$5,H$6,5,H$9,Lähteandmed!$C75,H94)</f>
        <v>0</v>
      </c>
      <c r="I95" s="22">
        <f>[1]!Olekuvorrand(I$4,I$5,I$6,5,I$9,Lähteandmed!$C75,I94)</f>
        <v>0</v>
      </c>
      <c r="J95" s="22">
        <f>[1]!Olekuvorrand(J$4,J$5,J$6,5,J$9,Lähteandmed!$C75,J94)</f>
        <v>0</v>
      </c>
      <c r="K95" s="22">
        <f>[1]!Olekuvorrand(K$4,K$5,K$6,5,K$9,Lähteandmed!$C75,K94)</f>
        <v>0</v>
      </c>
      <c r="L95" s="22">
        <f>[1]!Olekuvorrand(L$4,L$5,L$6,5,L$9,Lähteandmed!$C75,L94)</f>
        <v>0</v>
      </c>
      <c r="M95" s="22">
        <f>[1]!Olekuvorrand(M$4,M$5,M$6,5,M$9,Lähteandmed!$C75,M94)</f>
        <v>0</v>
      </c>
      <c r="N95" s="22">
        <f>[1]!Olekuvorrand(N$4,N$5,N$6,5,N$9,Lähteandmed!$C75,N94)</f>
        <v>0</v>
      </c>
      <c r="O95" s="22">
        <f>[1]!Olekuvorrand(O$4,O$5,O$6,5,O$9,Lähteandmed!$C75,O94)</f>
        <v>0</v>
      </c>
      <c r="P95" s="22">
        <f>[1]!Olekuvorrand(P$4,P$5,P$6,5,P$9,Lähteandmed!$C75,P94)</f>
        <v>0</v>
      </c>
      <c r="Q95" s="22">
        <f>[1]!Olekuvorrand(Q$4,Q$5,Q$6,5,Q$9,Lähteandmed!$C75,Q94)</f>
        <v>0</v>
      </c>
      <c r="R95" s="22">
        <f>[1]!Olekuvorrand(R$4,R$5,R$6,5,R$9,Lähteandmed!$C75,R94)</f>
        <v>0</v>
      </c>
      <c r="S95" s="22">
        <f>[1]!Olekuvorrand(S$4,S$5,S$6,5,S$9,Lähteandmed!$C75,S94)</f>
        <v>0</v>
      </c>
      <c r="T95" s="22">
        <f>[1]!Olekuvorrand(T$4,T$5,T$6,5,T$9,Lähteandmed!$C75,T94)</f>
        <v>0</v>
      </c>
      <c r="U95" s="22">
        <f>[1]!Olekuvorrand(U$4,U$5,U$6,5,U$9,Lähteandmed!$C75,U94)</f>
        <v>0</v>
      </c>
      <c r="V95" s="22" t="e">
        <f>[1]!Olekuvorrand(V$4,V$5,V$6,5,V$9,Lähteandmed!$C75,V94)</f>
        <v>#VALUE!</v>
      </c>
      <c r="W95" s="22">
        <f>[1]!Olekuvorrand(W$4,W$5,W$6,5,W$9,Lähteandmed!$C75,W94)</f>
        <v>0</v>
      </c>
      <c r="X95" s="22">
        <f>[1]!Olekuvorrand(X$4,X$5,X$6,5,X$9,Lähteandmed!$C75,X94)</f>
        <v>0</v>
      </c>
      <c r="Y95" s="22">
        <f>[1]!Olekuvorrand(Y$4,Y$5,Y$6,5,Y$9,Lähteandmed!$C75,Y94)</f>
        <v>0</v>
      </c>
      <c r="Z95" s="22">
        <f>[1]!Olekuvorrand(Z$4,Z$5,Z$6,5,Z$9,Lähteandmed!$C75,Z94)</f>
        <v>0</v>
      </c>
    </row>
    <row r="96" spans="1:26" x14ac:dyDescent="0.2">
      <c r="A96" s="177"/>
      <c r="B96" s="189"/>
      <c r="C96" s="82" t="s">
        <v>105</v>
      </c>
      <c r="D96" s="9">
        <f>[1]!ripe(D95,D$9+Lähteandmed!$E75*$D$11,D$4,0)</f>
        <v>0</v>
      </c>
      <c r="E96" s="9">
        <f>[1]!ripe(E95,E$9+Lähteandmed!$E75*$D$11,E$4,0)</f>
        <v>0</v>
      </c>
      <c r="F96" s="9">
        <f>[1]!ripe(F95,F$9+Lähteandmed!$E75*$D$11,F$4,0)</f>
        <v>0</v>
      </c>
      <c r="G96" s="9">
        <f>[1]!ripe(G95,G$9+Lähteandmed!$E75*$D$11,G$4,0)</f>
        <v>0</v>
      </c>
      <c r="H96" s="9">
        <f>[1]!ripe(H95,H$9+Lähteandmed!$E75*$D$11,H$4,0)</f>
        <v>0</v>
      </c>
      <c r="I96" s="9">
        <f>[1]!ripe(I95,I$9+Lähteandmed!$E75*$D$11,I$4,0)</f>
        <v>0</v>
      </c>
      <c r="J96" s="9">
        <f>[1]!ripe(J95,J$9+Lähteandmed!$E75*$D$11,J$4,0)</f>
        <v>0</v>
      </c>
      <c r="K96" s="9">
        <f>[1]!ripe(K95,K$9+Lähteandmed!$E75*$D$11,K$4,0)</f>
        <v>0</v>
      </c>
      <c r="L96" s="9">
        <f>[1]!ripe(L95,L$9+Lähteandmed!$E75*$D$11,L$4,0)</f>
        <v>0</v>
      </c>
      <c r="M96" s="9">
        <f>[1]!ripe(M95,M$9+Lähteandmed!$E75*$D$11,M$4,0)</f>
        <v>0</v>
      </c>
      <c r="N96" s="9">
        <f>[1]!ripe(N95,N$9+Lähteandmed!$E75*$D$11,N$4,0)</f>
        <v>0</v>
      </c>
      <c r="O96" s="9">
        <f>[1]!ripe(O95,O$9+Lähteandmed!$E75*$D$11,O$4,0)</f>
        <v>0</v>
      </c>
      <c r="P96" s="9">
        <f>[1]!ripe(P95,P$9+Lähteandmed!$E75*$D$11,P$4,0)</f>
        <v>0</v>
      </c>
      <c r="Q96" s="9">
        <f>[1]!ripe(Q95,Q$9+Lähteandmed!$E75*$D$11,Q$4,0)</f>
        <v>0</v>
      </c>
      <c r="R96" s="9">
        <f>[1]!ripe(R95,R$9+Lähteandmed!$E75*$D$11,R$4,0)</f>
        <v>0</v>
      </c>
      <c r="S96" s="9">
        <f>[1]!ripe(S95,S$9+Lähteandmed!$E75*$D$11,S$4,0)</f>
        <v>0</v>
      </c>
      <c r="T96" s="9">
        <f>[1]!ripe(T95,T$9+Lähteandmed!$E75*$D$11,T$4,0)</f>
        <v>0</v>
      </c>
      <c r="U96" s="9">
        <f>[1]!ripe(U95,U$9+Lähteandmed!$E75*$D$11,U$4,0)</f>
        <v>0</v>
      </c>
      <c r="V96" s="9">
        <f>[1]!ripe(V95,V$9+Lähteandmed!$E75*$D$11,V$4,0)</f>
        <v>0</v>
      </c>
      <c r="W96" s="9">
        <f>[1]!ripe(W95,W$9+Lähteandmed!$E75*$D$11,W$4,0)</f>
        <v>0</v>
      </c>
      <c r="X96" s="9">
        <f>[1]!ripe(X95,X$9+Lähteandmed!$E75*$D$11,X$4,0)</f>
        <v>0</v>
      </c>
      <c r="Y96" s="9">
        <f>[1]!ripe(Y95,Y$9+Lähteandmed!$E75*$D$11,Y$4,0)</f>
        <v>0</v>
      </c>
      <c r="Z96" s="9">
        <f>[1]!ripe(Z95,Z$9+Lähteandmed!$E75*$D$11,Z$4,0)</f>
        <v>0</v>
      </c>
    </row>
    <row r="97" spans="1:26" x14ac:dyDescent="0.2">
      <c r="A97" s="77"/>
      <c r="B97" s="189"/>
      <c r="C97" s="82" t="s">
        <v>49</v>
      </c>
      <c r="D97" s="56">
        <f>D96/D$4^2*1000000</f>
        <v>0</v>
      </c>
      <c r="E97" s="56">
        <f t="shared" ref="E97:N97" si="119">E96/E$4^2*1000000</f>
        <v>0</v>
      </c>
      <c r="F97" s="56">
        <f t="shared" si="119"/>
        <v>0</v>
      </c>
      <c r="G97" s="56">
        <f t="shared" si="119"/>
        <v>0</v>
      </c>
      <c r="H97" s="56">
        <f t="shared" si="119"/>
        <v>0</v>
      </c>
      <c r="I97" s="56">
        <f t="shared" si="119"/>
        <v>0</v>
      </c>
      <c r="J97" s="56">
        <f t="shared" si="119"/>
        <v>0</v>
      </c>
      <c r="K97" s="56">
        <f t="shared" si="119"/>
        <v>0</v>
      </c>
      <c r="L97" s="56">
        <f t="shared" si="119"/>
        <v>0</v>
      </c>
      <c r="M97" s="56">
        <f t="shared" si="119"/>
        <v>0</v>
      </c>
      <c r="N97" s="56">
        <f t="shared" si="119"/>
        <v>0</v>
      </c>
      <c r="O97" s="56">
        <f t="shared" ref="O97:U97" si="120">O96/O$4^2*1000000</f>
        <v>0</v>
      </c>
      <c r="P97" s="56">
        <f t="shared" si="120"/>
        <v>0</v>
      </c>
      <c r="Q97" s="56">
        <f t="shared" si="120"/>
        <v>0</v>
      </c>
      <c r="R97" s="56">
        <f t="shared" si="120"/>
        <v>0</v>
      </c>
      <c r="S97" s="56">
        <f t="shared" si="120"/>
        <v>0</v>
      </c>
      <c r="T97" s="56">
        <f t="shared" si="120"/>
        <v>0</v>
      </c>
      <c r="U97" s="56">
        <f t="shared" si="120"/>
        <v>0</v>
      </c>
      <c r="V97" s="56">
        <f t="shared" ref="V97:W97" si="121">V96/V$4^2*1000000</f>
        <v>0</v>
      </c>
      <c r="W97" s="56">
        <f t="shared" si="121"/>
        <v>0</v>
      </c>
      <c r="X97" s="56">
        <f t="shared" ref="X97" si="122">X96/X$4^2*1000000</f>
        <v>0</v>
      </c>
      <c r="Y97" s="56">
        <f t="shared" ref="Y97:Z97" si="123">Y96/Y$4^2*1000000</f>
        <v>0</v>
      </c>
      <c r="Z97" s="56">
        <f t="shared" si="123"/>
        <v>0</v>
      </c>
    </row>
    <row r="98" spans="1:26" ht="38.25" x14ac:dyDescent="0.2">
      <c r="A98" s="187">
        <v>19</v>
      </c>
      <c r="B98" s="188">
        <f>Lähteandmed!B78</f>
        <v>0</v>
      </c>
      <c r="C98" s="81" t="s">
        <v>288</v>
      </c>
      <c r="D98" s="6">
        <f>SQRT((kaalutegur R_19*[1]!juhe(D5,6)+jaitetegur R_19*[1]!Jaitekoormus_EN(D$5,JaideJ_1,hJ_1))^2+(tuuletegur R_19*[1]!Tuulekoormus_en(D$5,QJ_1,hJ_1,zo,D$4,JaideJ_1,jaitetegur R_19))^2)</f>
        <v>0</v>
      </c>
      <c r="E98" s="6">
        <f>SQRT((kaalutegur R_19*[1]!juhe(E5,6)+jaitetegur R_19*[1]!Jaitekoormus_EN(E$5,JaideJ_1,hJ_1))^2+(tuuletegur R_19*[1]!Tuulekoormus_en(E$5,QJ_1,hJ_1,zo,E$4,JaideJ_1,jaitetegur R_19))^2)</f>
        <v>0</v>
      </c>
      <c r="F98" s="6">
        <f>SQRT((kaalutegur R_19*[1]!juhe(F5,6)+jaitetegur R_19*[1]!Jaitekoormus_EN(F$5,JaideJ_1,hJ_1))^2+(tuuletegur R_19*[1]!Tuulekoormus_en(F$5,QJ_1,hJ_1,zo,F$4,JaideJ_1,jaitetegur R_19))^2)</f>
        <v>0</v>
      </c>
      <c r="G98" s="6">
        <f>SQRT((kaalutegur R_19*[1]!juhe(G5,6)+jaitetegur R_19*[1]!Jaitekoormus_EN(G$5,JaideJ_1,hJ_1))^2+(tuuletegur R_19*[1]!Tuulekoormus_en(G$5,QJ_1,hJ_1,zo,G$4,JaideJ_1,jaitetegur R_19))^2)</f>
        <v>0</v>
      </c>
      <c r="H98" s="6">
        <f>SQRT((kaalutegur R_19*[1]!juhe(H5,6)+jaitetegur R_19*[1]!Jaitekoormus_EN(H$5,JaideJ_1,hJ_1))^2+(tuuletegur R_19*[1]!Tuulekoormus_en(H$5,QJ_1,hJ_1,zo,H$4,JaideJ_1,jaitetegur R_19))^2)</f>
        <v>0</v>
      </c>
      <c r="I98" s="6">
        <f>SQRT((kaalutegur R_19*[1]!juhe(I5,6)+jaitetegur R_19*[1]!Jaitekoormus_EN(I$5,JaideJ_1,hJ_1))^2+(tuuletegur R_19*[1]!Tuulekoormus_en(I$5,QJ_1,hJ_1,zo,I$4,JaideJ_1,jaitetegur R_19))^2)</f>
        <v>0</v>
      </c>
      <c r="J98" s="6">
        <f>SQRT((kaalutegur R_19*[1]!juhe(J5,6)+jaitetegur R_19*[1]!Jaitekoormus_EN(J$5,JaideJ_1,hJ_1))^2+(tuuletegur R_19*[1]!Tuulekoormus_en(J$5,QJ_1,hJ_1,zo,J$4,JaideJ_1,jaitetegur R_19))^2)</f>
        <v>0</v>
      </c>
      <c r="K98" s="6">
        <f>SQRT((kaalutegur R_19*[1]!juhe(K5,6)+jaitetegur R_19*[1]!Jaitekoormus_EN(K$5,JaideJ_1,hJ_1))^2+(tuuletegur R_19*[1]!Tuulekoormus_en(K$5,QJ_1,hJ_1,zo,K$4,JaideJ_1,jaitetegur R_19))^2)</f>
        <v>0</v>
      </c>
      <c r="L98" s="6">
        <f>SQRT((kaalutegur R_19*[1]!juhe(L5,6)+jaitetegur R_19*[1]!Jaitekoormus_EN(L$5,JaideJ_1,hJ_1))^2+(tuuletegur R_19*[1]!Tuulekoormus_en(L$5,QJ_1,hJ_1,zo,L$4,JaideJ_1,jaitetegur R_19))^2)</f>
        <v>0</v>
      </c>
      <c r="M98" s="6">
        <f>SQRT((kaalutegur R_19*[1]!juhe(M5,6)+jaitetegur R_19*[1]!Jaitekoormus_EN(M$5,JaideJ_1,hJ_1))^2+(tuuletegur R_19*[1]!Tuulekoormus_en(M$5,QJ_1,hJ_1,zo,M$4,JaideJ_1,jaitetegur R_19))^2)</f>
        <v>0</v>
      </c>
      <c r="N98" s="6">
        <f>SQRT((kaalutegur R_19*[1]!juhe(N5,6)+jaitetegur R_19*[1]!Jaitekoormus_EN(N$5,JaideJ_1,hJ_1))^2+(tuuletegur R_19*[1]!Tuulekoormus_en(N$5,QJ_1,hJ_1,zo,N$4,JaideJ_1,jaitetegur R_19))^2)</f>
        <v>0</v>
      </c>
      <c r="O98" s="6">
        <f>SQRT((kaalutegur R_19*[1]!juhe(O5,6)+jaitetegur R_19*[1]!Jaitekoormus_EN(O$5,JaideJ_1,hJ_1))^2+(tuuletegur R_19*[1]!Tuulekoormus_en(O$5,QJ_1,hJ_1,zo,O$4,JaideJ_1,jaitetegur R_19))^2)</f>
        <v>0</v>
      </c>
      <c r="P98" s="6">
        <f>SQRT((kaalutegur R_19*[1]!juhe(P5,6)+jaitetegur R_19*[1]!Jaitekoormus_EN(P$5,JaideJ_1,hJ_1))^2+(tuuletegur R_19*[1]!Tuulekoormus_en(P$5,QJ_1,hJ_1,zo,P$4,JaideJ_1,jaitetegur R_19))^2)</f>
        <v>0</v>
      </c>
      <c r="Q98" s="6">
        <f>SQRT((kaalutegur R_19*[1]!juhe(Q5,6)+jaitetegur R_19*[1]!Jaitekoormus_EN(Q$5,JaideJ_1,hJ_1))^2+(tuuletegur R_19*[1]!Tuulekoormus_en(Q$5,QJ_1,hJ_1,zo,Q$4,JaideJ_1,jaitetegur R_19))^2)</f>
        <v>0</v>
      </c>
      <c r="R98" s="6">
        <f>SQRT((kaalutegur R_19*[1]!juhe(R5,6)+jaitetegur R_19*[1]!Jaitekoormus_EN(R$5,JaideJ_1,hJ_1))^2+(tuuletegur R_19*[1]!Tuulekoormus_en(R$5,QJ_1,hJ_1,zo,R$4,JaideJ_1,jaitetegur R_19))^2)</f>
        <v>0</v>
      </c>
      <c r="S98" s="6">
        <f>SQRT((kaalutegur R_19*[1]!juhe(S5,6)+jaitetegur R_19*[1]!Jaitekoormus_EN(S$5,JaideJ_1,hJ_1))^2+(tuuletegur R_19*[1]!Tuulekoormus_en(S$5,QJ_1,hJ_1,zo,S$4,JaideJ_1,jaitetegur R_19))^2)</f>
        <v>0</v>
      </c>
      <c r="T98" s="6">
        <f>SQRT((kaalutegur R_19*[1]!juhe(T5,6)+jaitetegur R_19*[1]!Jaitekoormus_EN(T$5,JaideJ_1,hJ_1))^2+(tuuletegur R_19*[1]!Tuulekoormus_en(T$5,QJ_1,hJ_1,zo,T$4,JaideJ_1,jaitetegur R_19))^2)</f>
        <v>0</v>
      </c>
      <c r="U98" s="6">
        <f>SQRT((kaalutegur R_19*[1]!juhe(U5,6)+jaitetegur R_19*[1]!Jaitekoormus_EN(U$5,JaideJ_1,hJ_1))^2+(tuuletegur R_19*[1]!Tuulekoormus_en(U$5,QJ_1,hJ_1,zo,U$4,JaideJ_1,jaitetegur R_19))^2)</f>
        <v>0</v>
      </c>
      <c r="V98" s="6" t="e">
        <f>SQRT((kaalutegur R_19*[1]!juhe(V5,6)+jaitetegur R_19*[1]!Jaitekoormus_EN(V$5,JaideJ_1,hJ_1))^2+(tuuletegur R_19*[1]!Tuulekoormus_en(V$5,QJ_1,hJ_1,zo,V$4,JaideJ_1,jaitetegur R_19))^2)</f>
        <v>#VALUE!</v>
      </c>
      <c r="W98" s="6">
        <f>SQRT((kaalutegur R_19*[1]!juhe(W5,6)+jaitetegur R_19*[1]!Jaitekoormus_EN(W$5,JaideJ_1,hJ_1))^2+(tuuletegur R_19*[1]!Tuulekoormus_en(W$5,QJ_1,hJ_1,zo,W$4,JaideJ_1,jaitetegur R_19))^2)</f>
        <v>0</v>
      </c>
      <c r="X98" s="6">
        <f>SQRT((kaalutegur R_19*[1]!juhe(X5,6)+jaitetegur R_19*[1]!Jaitekoormus_EN(X$5,JaideJ_1,hJ_1))^2+(tuuletegur R_19*[1]!Tuulekoormus_en(X$5,QJ_1,hJ_1,zo,X$4,JaideJ_1,jaitetegur R_19))^2)</f>
        <v>0</v>
      </c>
      <c r="Y98" s="6">
        <f>SQRT((kaalutegur R_19*[1]!juhe(Y5,6)+jaitetegur R_19*[1]!Jaitekoormus_EN(Y$5,JaideJ_1,hJ_1))^2+(tuuletegur R_19*[1]!Tuulekoormus_en(Y$5,QJ_1,hJ_1,zo,Y$4,JaideJ_1,jaitetegur R_19))^2)</f>
        <v>0</v>
      </c>
      <c r="Z98" s="6">
        <f>SQRT((kaalutegur R_19*[1]!juhe(Z5,6)+jaitetegur R_19*[1]!Jaitekoormus_EN(Z$5,JaideJ_1,hJ_1))^2+(tuuletegur R_19*[1]!Tuulekoormus_en(Z$5,QJ_1,hJ_1,zo,Z$4,JaideJ_1,jaitetegur R_19))^2)</f>
        <v>0</v>
      </c>
    </row>
    <row r="99" spans="1:26" x14ac:dyDescent="0.2">
      <c r="A99" s="187"/>
      <c r="B99" s="188"/>
      <c r="C99" s="81" t="s">
        <v>104</v>
      </c>
      <c r="D99" s="3">
        <f>[1]!Olekuvorrand(D$4,D$5,D$6,5,D$9,Lähteandmed!$C78,D98)</f>
        <v>0</v>
      </c>
      <c r="E99" s="3">
        <f>[1]!Olekuvorrand(E$4,E$5,E$6,5,E$9,Lähteandmed!$C78,E98)</f>
        <v>0</v>
      </c>
      <c r="F99" s="3">
        <f>[1]!Olekuvorrand(F$4,F$5,F$6,5,F$9,Lähteandmed!$C78,F98)</f>
        <v>0</v>
      </c>
      <c r="G99" s="3">
        <f>[1]!Olekuvorrand(G$4,G$5,G$6,5,G$9,Lähteandmed!$C78,G98)</f>
        <v>0</v>
      </c>
      <c r="H99" s="3">
        <f>[1]!Olekuvorrand(H$4,H$5,H$6,5,H$9,Lähteandmed!$C78,H98)</f>
        <v>0</v>
      </c>
      <c r="I99" s="3">
        <f>[1]!Olekuvorrand(I$4,I$5,I$6,5,I$9,Lähteandmed!$C78,I98)</f>
        <v>0</v>
      </c>
      <c r="J99" s="3">
        <f>[1]!Olekuvorrand(J$4,J$5,J$6,5,J$9,Lähteandmed!$C78,J98)</f>
        <v>0</v>
      </c>
      <c r="K99" s="3">
        <f>[1]!Olekuvorrand(K$4,K$5,K$6,5,K$9,Lähteandmed!$C78,K98)</f>
        <v>0</v>
      </c>
      <c r="L99" s="3">
        <f>[1]!Olekuvorrand(L$4,L$5,L$6,5,L$9,Lähteandmed!$C78,L98)</f>
        <v>0</v>
      </c>
      <c r="M99" s="3">
        <f>[1]!Olekuvorrand(M$4,M$5,M$6,5,M$9,Lähteandmed!$C78,M98)</f>
        <v>0</v>
      </c>
      <c r="N99" s="3">
        <f>[1]!Olekuvorrand(N$4,N$5,N$6,5,N$9,Lähteandmed!$C78,N98)</f>
        <v>0</v>
      </c>
      <c r="O99" s="3">
        <f>[1]!Olekuvorrand(O$4,O$5,O$6,5,O$9,Lähteandmed!$C78,O98)</f>
        <v>0</v>
      </c>
      <c r="P99" s="3">
        <f>[1]!Olekuvorrand(P$4,P$5,P$6,5,P$9,Lähteandmed!$C78,P98)</f>
        <v>0</v>
      </c>
      <c r="Q99" s="3">
        <f>[1]!Olekuvorrand(Q$4,Q$5,Q$6,5,Q$9,Lähteandmed!$C78,Q98)</f>
        <v>0</v>
      </c>
      <c r="R99" s="3">
        <f>[1]!Olekuvorrand(R$4,R$5,R$6,5,R$9,Lähteandmed!$C78,R98)</f>
        <v>0</v>
      </c>
      <c r="S99" s="3">
        <f>[1]!Olekuvorrand(S$4,S$5,S$6,5,S$9,Lähteandmed!$C78,S98)</f>
        <v>0</v>
      </c>
      <c r="T99" s="3">
        <f>[1]!Olekuvorrand(T$4,T$5,T$6,5,T$9,Lähteandmed!$C78,T98)</f>
        <v>0</v>
      </c>
      <c r="U99" s="3">
        <f>[1]!Olekuvorrand(U$4,U$5,U$6,5,U$9,Lähteandmed!$C78,U98)</f>
        <v>0</v>
      </c>
      <c r="V99" s="3" t="e">
        <f>[1]!Olekuvorrand(V$4,V$5,V$6,5,V$9,Lähteandmed!$C78,V98)</f>
        <v>#VALUE!</v>
      </c>
      <c r="W99" s="3">
        <f>[1]!Olekuvorrand(W$4,W$5,W$6,5,W$9,Lähteandmed!$C78,W98)</f>
        <v>0</v>
      </c>
      <c r="X99" s="3">
        <f>[1]!Olekuvorrand(X$4,X$5,X$6,5,X$9,Lähteandmed!$C78,X98)</f>
        <v>0</v>
      </c>
      <c r="Y99" s="3">
        <f>[1]!Olekuvorrand(Y$4,Y$5,Y$6,5,Y$9,Lähteandmed!$C78,Y98)</f>
        <v>0</v>
      </c>
      <c r="Z99" s="3">
        <f>[1]!Olekuvorrand(Z$4,Z$5,Z$6,5,Z$9,Lähteandmed!$C78,Z98)</f>
        <v>0</v>
      </c>
    </row>
    <row r="100" spans="1:26" x14ac:dyDescent="0.2">
      <c r="A100" s="187"/>
      <c r="B100" s="188"/>
      <c r="C100" s="81" t="s">
        <v>105</v>
      </c>
      <c r="D100" s="3">
        <f>[1]!ripe(D99,D$9+Lähteandmed!$E78*$D$11,D$4,0)</f>
        <v>0</v>
      </c>
      <c r="E100" s="3">
        <f>[1]!ripe(E99,E$9+Lähteandmed!$E78*$D$11,E$4,0)</f>
        <v>0</v>
      </c>
      <c r="F100" s="3">
        <f>[1]!ripe(F99,F$9+Lähteandmed!$E78*$D$11,F$4,0)</f>
        <v>0</v>
      </c>
      <c r="G100" s="3">
        <f>[1]!ripe(G99,G$9+Lähteandmed!$E78*$D$11,G$4,0)</f>
        <v>0</v>
      </c>
      <c r="H100" s="3">
        <f>[1]!ripe(H99,H$9+Lähteandmed!$E78*$D$11,H$4,0)</f>
        <v>0</v>
      </c>
      <c r="I100" s="3">
        <f>[1]!ripe(I99,I$9+Lähteandmed!$E78*$D$11,I$4,0)</f>
        <v>0</v>
      </c>
      <c r="J100" s="3">
        <f>[1]!ripe(J99,J$9+Lähteandmed!$E78*$D$11,J$4,0)</f>
        <v>0</v>
      </c>
      <c r="K100" s="3">
        <f>[1]!ripe(K99,K$9+Lähteandmed!$E78*$D$11,K$4,0)</f>
        <v>0</v>
      </c>
      <c r="L100" s="3">
        <f>[1]!ripe(L99,L$9+Lähteandmed!$E78*$D$11,L$4,0)</f>
        <v>0</v>
      </c>
      <c r="M100" s="3">
        <f>[1]!ripe(M99,M$9+Lähteandmed!$E78*$D$11,M$4,0)</f>
        <v>0</v>
      </c>
      <c r="N100" s="3">
        <f>[1]!ripe(N99,N$9+Lähteandmed!$E78*$D$11,N$4,0)</f>
        <v>0</v>
      </c>
      <c r="O100" s="3">
        <f>[1]!ripe(O99,O$9+Lähteandmed!$E78*$D$11,O$4,0)</f>
        <v>0</v>
      </c>
      <c r="P100" s="3">
        <f>[1]!ripe(P99,P$9+Lähteandmed!$E78*$D$11,P$4,0)</f>
        <v>0</v>
      </c>
      <c r="Q100" s="3">
        <f>[1]!ripe(Q99,Q$9+Lähteandmed!$E78*$D$11,Q$4,0)</f>
        <v>0</v>
      </c>
      <c r="R100" s="3">
        <f>[1]!ripe(R99,R$9+Lähteandmed!$E78*$D$11,R$4,0)</f>
        <v>0</v>
      </c>
      <c r="S100" s="3">
        <f>[1]!ripe(S99,S$9+Lähteandmed!$E78*$D$11,S$4,0)</f>
        <v>0</v>
      </c>
      <c r="T100" s="3">
        <f>[1]!ripe(T99,T$9+Lähteandmed!$E78*$D$11,T$4,0)</f>
        <v>0</v>
      </c>
      <c r="U100" s="3">
        <f>[1]!ripe(U99,U$9+Lähteandmed!$E78*$D$11,U$4,0)</f>
        <v>0</v>
      </c>
      <c r="V100" s="3">
        <f>[1]!ripe(V99,V$9+Lähteandmed!$E78*$D$11,V$4,0)</f>
        <v>0</v>
      </c>
      <c r="W100" s="3">
        <f>[1]!ripe(W99,W$9+Lähteandmed!$E78*$D$11,W$4,0)</f>
        <v>0</v>
      </c>
      <c r="X100" s="3">
        <f>[1]!ripe(X99,X$9+Lähteandmed!$E78*$D$11,X$4,0)</f>
        <v>0</v>
      </c>
      <c r="Y100" s="3">
        <f>[1]!ripe(Y99,Y$9+Lähteandmed!$E78*$D$11,Y$4,0)</f>
        <v>0</v>
      </c>
      <c r="Z100" s="3">
        <f>[1]!ripe(Z99,Z$9+Lähteandmed!$E78*$D$11,Z$4,0)</f>
        <v>0</v>
      </c>
    </row>
    <row r="101" spans="1:26" x14ac:dyDescent="0.2">
      <c r="A101" s="78"/>
      <c r="B101" s="188"/>
      <c r="C101" s="81" t="s">
        <v>49</v>
      </c>
      <c r="D101" s="55">
        <f>D100/D$4^2*1000000</f>
        <v>0</v>
      </c>
      <c r="E101" s="55">
        <f t="shared" ref="E101:N101" si="124">E100/E$4^2*1000000</f>
        <v>0</v>
      </c>
      <c r="F101" s="55">
        <f t="shared" si="124"/>
        <v>0</v>
      </c>
      <c r="G101" s="55">
        <f t="shared" si="124"/>
        <v>0</v>
      </c>
      <c r="H101" s="55">
        <f t="shared" si="124"/>
        <v>0</v>
      </c>
      <c r="I101" s="55">
        <f t="shared" si="124"/>
        <v>0</v>
      </c>
      <c r="J101" s="55">
        <f t="shared" si="124"/>
        <v>0</v>
      </c>
      <c r="K101" s="55">
        <f t="shared" si="124"/>
        <v>0</v>
      </c>
      <c r="L101" s="55">
        <f t="shared" si="124"/>
        <v>0</v>
      </c>
      <c r="M101" s="55">
        <f t="shared" si="124"/>
        <v>0</v>
      </c>
      <c r="N101" s="55">
        <f t="shared" si="124"/>
        <v>0</v>
      </c>
      <c r="O101" s="55">
        <f t="shared" ref="O101:U101" si="125">O100/O$4^2*1000000</f>
        <v>0</v>
      </c>
      <c r="P101" s="55">
        <f t="shared" si="125"/>
        <v>0</v>
      </c>
      <c r="Q101" s="55">
        <f t="shared" si="125"/>
        <v>0</v>
      </c>
      <c r="R101" s="55">
        <f t="shared" si="125"/>
        <v>0</v>
      </c>
      <c r="S101" s="55">
        <f t="shared" si="125"/>
        <v>0</v>
      </c>
      <c r="T101" s="55">
        <f t="shared" si="125"/>
        <v>0</v>
      </c>
      <c r="U101" s="55">
        <f t="shared" si="125"/>
        <v>0</v>
      </c>
      <c r="V101" s="55">
        <f t="shared" ref="V101:W101" si="126">V100/V$4^2*1000000</f>
        <v>0</v>
      </c>
      <c r="W101" s="55">
        <f t="shared" si="126"/>
        <v>0</v>
      </c>
      <c r="X101" s="55">
        <f t="shared" ref="X101" si="127">X100/X$4^2*1000000</f>
        <v>0</v>
      </c>
      <c r="Y101" s="55">
        <f t="shared" ref="Y101:Z101" si="128">Y100/Y$4^2*1000000</f>
        <v>0</v>
      </c>
      <c r="Z101" s="55">
        <f t="shared" si="128"/>
        <v>0</v>
      </c>
    </row>
    <row r="102" spans="1:26" ht="38.25" x14ac:dyDescent="0.2">
      <c r="A102" s="177">
        <v>20</v>
      </c>
      <c r="B102" s="189">
        <f>Lähteandmed!B81</f>
        <v>0</v>
      </c>
      <c r="C102" s="82" t="s">
        <v>288</v>
      </c>
      <c r="D102" s="9">
        <f>SQRT((kaalutegur R_20*[1]!juhe(D5,6)+jaitetegur R_20*[1]!Jaitekoormus_EN(D$5,JaideJ_1,hJ_1))^2+(tuuletegur R_20*[1]!Tuulekoormus_en(D$5,QJ_1,hJ_1,zo,D$4,JaideJ_1,jaitetegur R_20))^2)</f>
        <v>0</v>
      </c>
      <c r="E102" s="9">
        <f>SQRT((kaalutegur R_20*[1]!juhe(E5,6)+jaitetegur R_20*[1]!Jaitekoormus_EN(E$5,JaideJ_1,hJ_1))^2+(tuuletegur R_20*[1]!Tuulekoormus_en(E$5,QJ_1,hJ_1,zo,E$4,JaideJ_1,jaitetegur R_20))^2)</f>
        <v>0</v>
      </c>
      <c r="F102" s="9">
        <f>SQRT((kaalutegur R_20*[1]!juhe(F5,6)+jaitetegur R_20*[1]!Jaitekoormus_EN(F$5,JaideJ_1,hJ_1))^2+(tuuletegur R_20*[1]!Tuulekoormus_en(F$5,QJ_1,hJ_1,zo,F$4,JaideJ_1,jaitetegur R_20))^2)</f>
        <v>0</v>
      </c>
      <c r="G102" s="9">
        <f>SQRT((kaalutegur R_20*[1]!juhe(G5,6)+jaitetegur R_20*[1]!Jaitekoormus_EN(G$5,JaideJ_1,hJ_1))^2+(tuuletegur R_20*[1]!Tuulekoormus_en(G$5,QJ_1,hJ_1,zo,G$4,JaideJ_1,jaitetegur R_20))^2)</f>
        <v>0</v>
      </c>
      <c r="H102" s="9">
        <f>SQRT((kaalutegur R_20*[1]!juhe(H5,6)+jaitetegur R_20*[1]!Jaitekoormus_EN(H$5,JaideJ_1,hJ_1))^2+(tuuletegur R_20*[1]!Tuulekoormus_en(H$5,QJ_1,hJ_1,zo,H$4,JaideJ_1,jaitetegur R_20))^2)</f>
        <v>0</v>
      </c>
      <c r="I102" s="9">
        <f>SQRT((kaalutegur R_20*[1]!juhe(I5,6)+jaitetegur R_20*[1]!Jaitekoormus_EN(I$5,JaideJ_1,hJ_1))^2+(tuuletegur R_20*[1]!Tuulekoormus_en(I$5,QJ_1,hJ_1,zo,I$4,JaideJ_1,jaitetegur R_20))^2)</f>
        <v>0</v>
      </c>
      <c r="J102" s="9">
        <f>SQRT((kaalutegur R_20*[1]!juhe(J5,6)+jaitetegur R_20*[1]!Jaitekoormus_EN(J$5,JaideJ_1,hJ_1))^2+(tuuletegur R_20*[1]!Tuulekoormus_en(J$5,QJ_1,hJ_1,zo,J$4,JaideJ_1,jaitetegur R_20))^2)</f>
        <v>0</v>
      </c>
      <c r="K102" s="9">
        <f>SQRT((kaalutegur R_20*[1]!juhe(K5,6)+jaitetegur R_20*[1]!Jaitekoormus_EN(K$5,JaideJ_1,hJ_1))^2+(tuuletegur R_20*[1]!Tuulekoormus_en(K$5,QJ_1,hJ_1,zo,K$4,JaideJ_1,jaitetegur R_20))^2)</f>
        <v>0</v>
      </c>
      <c r="L102" s="9">
        <f>SQRT((kaalutegur R_20*[1]!juhe(L5,6)+jaitetegur R_20*[1]!Jaitekoormus_EN(L$5,JaideJ_1,hJ_1))^2+(tuuletegur R_20*[1]!Tuulekoormus_en(L$5,QJ_1,hJ_1,zo,L$4,JaideJ_1,jaitetegur R_20))^2)</f>
        <v>0</v>
      </c>
      <c r="M102" s="9">
        <f>SQRT((kaalutegur R_20*[1]!juhe(M5,6)+jaitetegur R_20*[1]!Jaitekoormus_EN(M$5,JaideJ_1,hJ_1))^2+(tuuletegur R_20*[1]!Tuulekoormus_en(M$5,QJ_1,hJ_1,zo,M$4,JaideJ_1,jaitetegur R_20))^2)</f>
        <v>0</v>
      </c>
      <c r="N102" s="9">
        <f>SQRT((kaalutegur R_20*[1]!juhe(N5,6)+jaitetegur R_20*[1]!Jaitekoormus_EN(N$5,JaideJ_1,hJ_1))^2+(tuuletegur R_20*[1]!Tuulekoormus_en(N$5,QJ_1,hJ_1,zo,N$4,JaideJ_1,jaitetegur R_20))^2)</f>
        <v>0</v>
      </c>
      <c r="O102" s="9">
        <f>SQRT((kaalutegur R_20*[1]!juhe(O5,6)+jaitetegur R_20*[1]!Jaitekoormus_EN(O$5,JaideJ_1,hJ_1))^2+(tuuletegur R_20*[1]!Tuulekoormus_en(O$5,QJ_1,hJ_1,zo,O$4,JaideJ_1,jaitetegur R_20))^2)</f>
        <v>0</v>
      </c>
      <c r="P102" s="9">
        <f>SQRT((kaalutegur R_20*[1]!juhe(P5,6)+jaitetegur R_20*[1]!Jaitekoormus_EN(P$5,JaideJ_1,hJ_1))^2+(tuuletegur R_20*[1]!Tuulekoormus_en(P$5,QJ_1,hJ_1,zo,P$4,JaideJ_1,jaitetegur R_20))^2)</f>
        <v>0</v>
      </c>
      <c r="Q102" s="9">
        <f>SQRT((kaalutegur R_20*[1]!juhe(Q5,6)+jaitetegur R_20*[1]!Jaitekoormus_EN(Q$5,JaideJ_1,hJ_1))^2+(tuuletegur R_20*[1]!Tuulekoormus_en(Q$5,QJ_1,hJ_1,zo,Q$4,JaideJ_1,jaitetegur R_20))^2)</f>
        <v>0</v>
      </c>
      <c r="R102" s="9">
        <f>SQRT((kaalutegur R_20*[1]!juhe(R5,6)+jaitetegur R_20*[1]!Jaitekoormus_EN(R$5,JaideJ_1,hJ_1))^2+(tuuletegur R_20*[1]!Tuulekoormus_en(R$5,QJ_1,hJ_1,zo,R$4,JaideJ_1,jaitetegur R_20))^2)</f>
        <v>0</v>
      </c>
      <c r="S102" s="9">
        <f>SQRT((kaalutegur R_20*[1]!juhe(S5,6)+jaitetegur R_20*[1]!Jaitekoormus_EN(S$5,JaideJ_1,hJ_1))^2+(tuuletegur R_20*[1]!Tuulekoormus_en(S$5,QJ_1,hJ_1,zo,S$4,JaideJ_1,jaitetegur R_20))^2)</f>
        <v>0</v>
      </c>
      <c r="T102" s="9">
        <f>SQRT((kaalutegur R_20*[1]!juhe(T5,6)+jaitetegur R_20*[1]!Jaitekoormus_EN(T$5,JaideJ_1,hJ_1))^2+(tuuletegur R_20*[1]!Tuulekoormus_en(T$5,QJ_1,hJ_1,zo,T$4,JaideJ_1,jaitetegur R_20))^2)</f>
        <v>0</v>
      </c>
      <c r="U102" s="9">
        <f>SQRT((kaalutegur R_20*[1]!juhe(U5,6)+jaitetegur R_20*[1]!Jaitekoormus_EN(U$5,JaideJ_1,hJ_1))^2+(tuuletegur R_20*[1]!Tuulekoormus_en(U$5,QJ_1,hJ_1,zo,U$4,JaideJ_1,jaitetegur R_20))^2)</f>
        <v>0</v>
      </c>
      <c r="V102" s="9" t="e">
        <f>SQRT((kaalutegur R_20*[1]!juhe(V5,6)+jaitetegur R_20*[1]!Jaitekoormus_EN(V$5,JaideJ_1,hJ_1))^2+(tuuletegur R_20*[1]!Tuulekoormus_en(V$5,QJ_1,hJ_1,zo,V$4,JaideJ_1,jaitetegur R_20))^2)</f>
        <v>#VALUE!</v>
      </c>
      <c r="W102" s="9">
        <f>SQRT((kaalutegur R_20*[1]!juhe(W5,6)+jaitetegur R_20*[1]!Jaitekoormus_EN(W$5,JaideJ_1,hJ_1))^2+(tuuletegur R_20*[1]!Tuulekoormus_en(W$5,QJ_1,hJ_1,zo,W$4,JaideJ_1,jaitetegur R_20))^2)</f>
        <v>0</v>
      </c>
      <c r="X102" s="9">
        <f>SQRT((kaalutegur R_20*[1]!juhe(X5,6)+jaitetegur R_20*[1]!Jaitekoormus_EN(X$5,JaideJ_1,hJ_1))^2+(tuuletegur R_20*[1]!Tuulekoormus_en(X$5,QJ_1,hJ_1,zo,X$4,JaideJ_1,jaitetegur R_20))^2)</f>
        <v>0</v>
      </c>
      <c r="Y102" s="9">
        <f>SQRT((kaalutegur R_20*[1]!juhe(Y5,6)+jaitetegur R_20*[1]!Jaitekoormus_EN(Y$5,JaideJ_1,hJ_1))^2+(tuuletegur R_20*[1]!Tuulekoormus_en(Y$5,QJ_1,hJ_1,zo,Y$4,JaideJ_1,jaitetegur R_20))^2)</f>
        <v>0</v>
      </c>
      <c r="Z102" s="9">
        <f>SQRT((kaalutegur R_20*[1]!juhe(Z5,6)+jaitetegur R_20*[1]!Jaitekoormus_EN(Z$5,JaideJ_1,hJ_1))^2+(tuuletegur R_20*[1]!Tuulekoormus_en(Z$5,QJ_1,hJ_1,zo,Z$4,JaideJ_1,jaitetegur R_20))^2)</f>
        <v>0</v>
      </c>
    </row>
    <row r="103" spans="1:26" x14ac:dyDescent="0.2">
      <c r="A103" s="177"/>
      <c r="B103" s="189"/>
      <c r="C103" s="82" t="s">
        <v>104</v>
      </c>
      <c r="D103" s="22">
        <f>[1]!Olekuvorrand(D$4,D$5,D$6,5,D$9,Lähteandmed!$C81,D102)</f>
        <v>0</v>
      </c>
      <c r="E103" s="22">
        <f>[1]!Olekuvorrand(E$4,E$5,E$6,5,E$9,Lähteandmed!$C81,E102)</f>
        <v>0</v>
      </c>
      <c r="F103" s="22">
        <f>[1]!Olekuvorrand(F$4,F$5,F$6,5,F$9,Lähteandmed!$C81,F102)</f>
        <v>0</v>
      </c>
      <c r="G103" s="22">
        <f>[1]!Olekuvorrand(G$4,G$5,G$6,5,G$9,Lähteandmed!$C81,G102)</f>
        <v>0</v>
      </c>
      <c r="H103" s="22">
        <f>[1]!Olekuvorrand(H$4,H$5,H$6,5,H$9,Lähteandmed!$C81,H102)</f>
        <v>0</v>
      </c>
      <c r="I103" s="22">
        <f>[1]!Olekuvorrand(I$4,I$5,I$6,5,I$9,Lähteandmed!$C81,I102)</f>
        <v>0</v>
      </c>
      <c r="J103" s="22">
        <f>[1]!Olekuvorrand(J$4,J$5,J$6,5,J$9,Lähteandmed!$C81,J102)</f>
        <v>0</v>
      </c>
      <c r="K103" s="22">
        <f>[1]!Olekuvorrand(K$4,K$5,K$6,5,K$9,Lähteandmed!$C81,K102)</f>
        <v>0</v>
      </c>
      <c r="L103" s="22">
        <f>[1]!Olekuvorrand(L$4,L$5,L$6,5,L$9,Lähteandmed!$C81,L102)</f>
        <v>0</v>
      </c>
      <c r="M103" s="22">
        <f>[1]!Olekuvorrand(M$4,M$5,M$6,5,M$9,Lähteandmed!$C81,M102)</f>
        <v>0</v>
      </c>
      <c r="N103" s="22">
        <f>[1]!Olekuvorrand(N$4,N$5,N$6,5,N$9,Lähteandmed!$C81,N102)</f>
        <v>0</v>
      </c>
      <c r="O103" s="22">
        <f>[1]!Olekuvorrand(O$4,O$5,O$6,5,O$9,Lähteandmed!$C81,O102)</f>
        <v>0</v>
      </c>
      <c r="P103" s="22">
        <f>[1]!Olekuvorrand(P$4,P$5,P$6,5,P$9,Lähteandmed!$C81,P102)</f>
        <v>0</v>
      </c>
      <c r="Q103" s="22">
        <f>[1]!Olekuvorrand(Q$4,Q$5,Q$6,5,Q$9,Lähteandmed!$C81,Q102)</f>
        <v>0</v>
      </c>
      <c r="R103" s="22">
        <f>[1]!Olekuvorrand(R$4,R$5,R$6,5,R$9,Lähteandmed!$C81,R102)</f>
        <v>0</v>
      </c>
      <c r="S103" s="22">
        <f>[1]!Olekuvorrand(S$4,S$5,S$6,5,S$9,Lähteandmed!$C81,S102)</f>
        <v>0</v>
      </c>
      <c r="T103" s="22">
        <f>[1]!Olekuvorrand(T$4,T$5,T$6,5,T$9,Lähteandmed!$C81,T102)</f>
        <v>0</v>
      </c>
      <c r="U103" s="22">
        <f>[1]!Olekuvorrand(U$4,U$5,U$6,5,U$9,Lähteandmed!$C81,U102)</f>
        <v>0</v>
      </c>
      <c r="V103" s="22" t="e">
        <f>[1]!Olekuvorrand(V$4,V$5,V$6,5,V$9,Lähteandmed!$C81,V102)</f>
        <v>#VALUE!</v>
      </c>
      <c r="W103" s="22">
        <f>[1]!Olekuvorrand(W$4,W$5,W$6,5,W$9,Lähteandmed!$C81,W102)</f>
        <v>0</v>
      </c>
      <c r="X103" s="22">
        <f>[1]!Olekuvorrand(X$4,X$5,X$6,5,X$9,Lähteandmed!$C81,X102)</f>
        <v>0</v>
      </c>
      <c r="Y103" s="22">
        <f>[1]!Olekuvorrand(Y$4,Y$5,Y$6,5,Y$9,Lähteandmed!$C81,Y102)</f>
        <v>0</v>
      </c>
      <c r="Z103" s="22">
        <f>[1]!Olekuvorrand(Z$4,Z$5,Z$6,5,Z$9,Lähteandmed!$C81,Z102)</f>
        <v>0</v>
      </c>
    </row>
    <row r="104" spans="1:26" x14ac:dyDescent="0.2">
      <c r="A104" s="177"/>
      <c r="B104" s="189"/>
      <c r="C104" s="82" t="s">
        <v>105</v>
      </c>
      <c r="D104" s="9">
        <f>[1]!ripe(D103,D$9+Lähteandmed!$E81*$D$11,D$4,0)</f>
        <v>0</v>
      </c>
      <c r="E104" s="9">
        <f>[1]!ripe(E103,E$9+Lähteandmed!$E81*$D$11,E$4,0)</f>
        <v>0</v>
      </c>
      <c r="F104" s="9">
        <f>[1]!ripe(F103,F$9+Lähteandmed!$E81*$D$11,F$4,0)</f>
        <v>0</v>
      </c>
      <c r="G104" s="9">
        <f>[1]!ripe(G103,G$9+Lähteandmed!$E81*$D$11,G$4,0)</f>
        <v>0</v>
      </c>
      <c r="H104" s="9">
        <f>[1]!ripe(H103,H$9+Lähteandmed!$E81*$D$11,H$4,0)</f>
        <v>0</v>
      </c>
      <c r="I104" s="9">
        <f>[1]!ripe(I103,I$9+Lähteandmed!$E81*$D$11,I$4,0)</f>
        <v>0</v>
      </c>
      <c r="J104" s="9">
        <f>[1]!ripe(J103,J$9+Lähteandmed!$E81*$D$11,J$4,0)</f>
        <v>0</v>
      </c>
      <c r="K104" s="9">
        <f>[1]!ripe(K103,K$9+Lähteandmed!$E81*$D$11,K$4,0)</f>
        <v>0</v>
      </c>
      <c r="L104" s="9">
        <f>[1]!ripe(L103,L$9+Lähteandmed!$E81*$D$11,L$4,0)</f>
        <v>0</v>
      </c>
      <c r="M104" s="9">
        <f>[1]!ripe(M103,M$9+Lähteandmed!$E81*$D$11,M$4,0)</f>
        <v>0</v>
      </c>
      <c r="N104" s="9">
        <f>[1]!ripe(N103,N$9+Lähteandmed!$E81*$D$11,N$4,0)</f>
        <v>0</v>
      </c>
      <c r="O104" s="9">
        <f>[1]!ripe(O103,O$9+Lähteandmed!$E81*$D$11,O$4,0)</f>
        <v>0</v>
      </c>
      <c r="P104" s="9">
        <f>[1]!ripe(P103,P$9+Lähteandmed!$E81*$D$11,P$4,0)</f>
        <v>0</v>
      </c>
      <c r="Q104" s="9">
        <f>[1]!ripe(Q103,Q$9+Lähteandmed!$E81*$D$11,Q$4,0)</f>
        <v>0</v>
      </c>
      <c r="R104" s="9">
        <f>[1]!ripe(R103,R$9+Lähteandmed!$E81*$D$11,R$4,0)</f>
        <v>0</v>
      </c>
      <c r="S104" s="9">
        <f>[1]!ripe(S103,S$9+Lähteandmed!$E81*$D$11,S$4,0)</f>
        <v>0</v>
      </c>
      <c r="T104" s="9">
        <f>[1]!ripe(T103,T$9+Lähteandmed!$E81*$D$11,T$4,0)</f>
        <v>0</v>
      </c>
      <c r="U104" s="9">
        <f>[1]!ripe(U103,U$9+Lähteandmed!$E81*$D$11,U$4,0)</f>
        <v>0</v>
      </c>
      <c r="V104" s="9">
        <f>[1]!ripe(V103,V$9+Lähteandmed!$E81*$D$11,V$4,0)</f>
        <v>0</v>
      </c>
      <c r="W104" s="9">
        <f>[1]!ripe(W103,W$9+Lähteandmed!$E81*$D$11,W$4,0)</f>
        <v>0</v>
      </c>
      <c r="X104" s="9">
        <f>[1]!ripe(X103,X$9+Lähteandmed!$E81*$D$11,X$4,0)</f>
        <v>0</v>
      </c>
      <c r="Y104" s="9">
        <f>[1]!ripe(Y103,Y$9+Lähteandmed!$E81*$D$11,Y$4,0)</f>
        <v>0</v>
      </c>
      <c r="Z104" s="9">
        <f>[1]!ripe(Z103,Z$9+Lähteandmed!$E81*$D$11,Z$4,0)</f>
        <v>0</v>
      </c>
    </row>
    <row r="105" spans="1:26" x14ac:dyDescent="0.2">
      <c r="B105" s="189"/>
      <c r="C105" s="82" t="s">
        <v>49</v>
      </c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</row>
    <row r="106" spans="1:26" x14ac:dyDescent="0.2">
      <c r="D106" s="55"/>
      <c r="E106" s="6"/>
      <c r="F106" s="6"/>
      <c r="G106" s="6"/>
      <c r="H106" s="6"/>
      <c r="I106" s="6"/>
      <c r="J106" s="6"/>
      <c r="K106" s="6"/>
      <c r="L106" s="6"/>
      <c r="M106" s="6"/>
      <c r="N106" s="6"/>
    </row>
  </sheetData>
  <mergeCells count="46">
    <mergeCell ref="A1:B1"/>
    <mergeCell ref="A2:B2"/>
    <mergeCell ref="C1:U1"/>
    <mergeCell ref="C2:U2"/>
    <mergeCell ref="W2:Z2"/>
    <mergeCell ref="W1:Z1"/>
    <mergeCell ref="A26:A27"/>
    <mergeCell ref="B26:B29"/>
    <mergeCell ref="A30:A32"/>
    <mergeCell ref="B30:B33"/>
    <mergeCell ref="A34:A36"/>
    <mergeCell ref="B34:B37"/>
    <mergeCell ref="A38:A40"/>
    <mergeCell ref="B38:B41"/>
    <mergeCell ref="A42:A44"/>
    <mergeCell ref="B42:B45"/>
    <mergeCell ref="A46:A48"/>
    <mergeCell ref="B46:B49"/>
    <mergeCell ref="A50:A52"/>
    <mergeCell ref="B50:B53"/>
    <mergeCell ref="A54:A56"/>
    <mergeCell ref="B54:B57"/>
    <mergeCell ref="A58:A60"/>
    <mergeCell ref="B58:B61"/>
    <mergeCell ref="A62:A64"/>
    <mergeCell ref="B62:B65"/>
    <mergeCell ref="A66:A68"/>
    <mergeCell ref="B66:B69"/>
    <mergeCell ref="A70:A72"/>
    <mergeCell ref="B70:B73"/>
    <mergeCell ref="A74:A76"/>
    <mergeCell ref="B74:B77"/>
    <mergeCell ref="A78:A80"/>
    <mergeCell ref="B78:B81"/>
    <mergeCell ref="A82:A84"/>
    <mergeCell ref="B82:B85"/>
    <mergeCell ref="A98:A100"/>
    <mergeCell ref="B98:B101"/>
    <mergeCell ref="A102:A104"/>
    <mergeCell ref="B102:B105"/>
    <mergeCell ref="A86:A88"/>
    <mergeCell ref="B86:B89"/>
    <mergeCell ref="A90:A92"/>
    <mergeCell ref="B90:B93"/>
    <mergeCell ref="A94:A96"/>
    <mergeCell ref="B94:B97"/>
  </mergeCells>
  <conditionalFormatting sqref="D17:Z17 D22:Z24">
    <cfRule type="cellIs" dxfId="5" priority="1" stopIfTrue="1" operator="greaterThan">
      <formula>SMax</formula>
    </cfRule>
  </conditionalFormatting>
  <pageMargins left="0.19685039370078741" right="0.19685039370078741" top="0.86614173228346458" bottom="0.19685039370078741" header="0.51181102362204722" footer="0.15748031496062992"/>
  <pageSetup paperSize="9" scale="58" fitToHeight="0" orientation="landscape" r:id="rId1"/>
  <headerFooter alignWithMargins="0"/>
  <rowBreaks count="1" manualBreakCount="1">
    <brk id="45" max="2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22"/>
  <sheetViews>
    <sheetView topLeftCell="E1" workbookViewId="0">
      <selection activeCell="T2" sqref="T2:V2"/>
    </sheetView>
  </sheetViews>
  <sheetFormatPr defaultRowHeight="12.75" x14ac:dyDescent="0.2"/>
  <cols>
    <col min="1" max="1" width="3.5703125" customWidth="1"/>
    <col min="2" max="3" width="18.5703125" customWidth="1"/>
    <col min="4" max="9" width="8.7109375" customWidth="1"/>
    <col min="21" max="21" width="9.5703125" customWidth="1"/>
  </cols>
  <sheetData>
    <row r="1" spans="1:25" ht="32.25" customHeight="1" x14ac:dyDescent="0.2">
      <c r="A1" s="190"/>
      <c r="B1" s="191"/>
      <c r="C1" s="205" t="str">
        <f>Köide</f>
        <v>330/110kV Tartu-Sindi õhuliini ehitus
II ehitusetapp, Puhja - Viljandi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  <c r="T1" s="208" t="s">
        <v>295</v>
      </c>
      <c r="U1" s="208"/>
      <c r="V1" s="209"/>
    </row>
    <row r="2" spans="1:25" ht="27" customHeight="1" thickBot="1" x14ac:dyDescent="0.25">
      <c r="A2" s="192"/>
      <c r="B2" s="201"/>
      <c r="C2" s="202" t="s">
        <v>107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4"/>
      <c r="T2" s="203"/>
      <c r="U2" s="203"/>
      <c r="V2" s="204"/>
    </row>
    <row r="3" spans="1:25" s="84" customFormat="1" ht="25.5" x14ac:dyDescent="0.2">
      <c r="B3" s="88" t="s">
        <v>11</v>
      </c>
      <c r="C3" s="88"/>
      <c r="D3" s="89" t="str">
        <f>Visangud!D2</f>
        <v>58Y - 94Y</v>
      </c>
      <c r="E3" s="89" t="str">
        <f>Visangud!E2</f>
        <v>94Y - 103Y</v>
      </c>
      <c r="F3" s="89" t="str">
        <f>Visangud!F2</f>
        <v>103Y- 109Y</v>
      </c>
      <c r="G3" s="89" t="str">
        <f>Visangud!G2</f>
        <v>109Y- 117Y</v>
      </c>
      <c r="H3" s="89" t="str">
        <f>Visangud!H2</f>
        <v>117Y- 118Y</v>
      </c>
      <c r="I3" s="89" t="str">
        <f>Visangud!I2</f>
        <v>118Y- 121Y</v>
      </c>
      <c r="J3" s="89" t="str">
        <f>Visangud!J2</f>
        <v>121Y- 126Y</v>
      </c>
      <c r="K3" s="89" t="str">
        <f>Visangud!K2</f>
        <v>126Y- 128Y</v>
      </c>
      <c r="L3" s="89" t="str">
        <f>Visangud!L2</f>
        <v>128Y- 133Y</v>
      </c>
      <c r="M3" s="89" t="str">
        <f>Visangud!M2</f>
        <v>133Y- 136Y</v>
      </c>
      <c r="N3" s="89" t="str">
        <f>Visangud!N2</f>
        <v>136Y- 137Y</v>
      </c>
      <c r="O3" s="89" t="str">
        <f>Visangud!O2</f>
        <v>137Y- 138Y</v>
      </c>
      <c r="P3" s="89" t="str">
        <f>Visangud!P2</f>
        <v>138Y- 144Y</v>
      </c>
      <c r="Q3" s="89" t="str">
        <f>Visangud!Q2</f>
        <v>144Y- 148Y</v>
      </c>
      <c r="R3" s="89" t="str">
        <f>Visangud!R2</f>
        <v>148Y- 151Y</v>
      </c>
      <c r="S3" s="89" t="str">
        <f>Visangud!S2</f>
        <v>151Y- 154Y</v>
      </c>
      <c r="T3" s="89" t="str">
        <f>Visangud!T2</f>
        <v>154Y- 156Y</v>
      </c>
      <c r="U3" s="89" t="str">
        <f>Visangud!U2</f>
        <v>156Y- 164Y</v>
      </c>
      <c r="V3" s="89" t="str">
        <f>Visangud!V2</f>
        <v>164Y - L507 165</v>
      </c>
      <c r="W3" s="84">
        <f>Visangud!B23</f>
        <v>0</v>
      </c>
      <c r="X3" s="84">
        <f>Visangud!B24</f>
        <v>0</v>
      </c>
    </row>
    <row r="4" spans="1:25" x14ac:dyDescent="0.2">
      <c r="B4" s="1" t="s">
        <v>103</v>
      </c>
      <c r="C4" s="1"/>
      <c r="D4" s="105">
        <f>Visangud!D14</f>
        <v>485.86069717986169</v>
      </c>
      <c r="E4" s="105">
        <f>Visangud!E14</f>
        <v>457.55488064236982</v>
      </c>
      <c r="F4" s="105">
        <f>Visangud!F14</f>
        <v>447.21210537305626</v>
      </c>
      <c r="G4" s="105">
        <f>Visangud!G14</f>
        <v>443.40965915219067</v>
      </c>
      <c r="H4" s="105">
        <f>Visangud!H14</f>
        <v>440.21867232785877</v>
      </c>
      <c r="I4" s="105">
        <f>Visangud!I14</f>
        <v>352.76895753763671</v>
      </c>
      <c r="J4" s="105">
        <f>Visangud!J14</f>
        <v>429.83407703068104</v>
      </c>
      <c r="K4" s="105">
        <f>Visangud!K14</f>
        <v>421.92968536661533</v>
      </c>
      <c r="L4" s="105">
        <f>Visangud!L14</f>
        <v>408.36004786668212</v>
      </c>
      <c r="M4" s="105">
        <f>Visangud!M14</f>
        <v>486.46286184943875</v>
      </c>
      <c r="N4" s="105">
        <f>Visangud!N14</f>
        <v>401.94242982916825</v>
      </c>
      <c r="O4" s="105">
        <f>Visangud!O14</f>
        <v>337.62428936907753</v>
      </c>
      <c r="P4" s="105">
        <f>Visangud!P14</f>
        <v>417.23386736288984</v>
      </c>
      <c r="Q4" s="105">
        <f>Visangud!Q14</f>
        <v>465.64271964039028</v>
      </c>
      <c r="R4" s="105">
        <f>Visangud!R14</f>
        <v>461.46793139541433</v>
      </c>
      <c r="S4" s="105">
        <f>Visangud!S14</f>
        <v>407.58715665367635</v>
      </c>
      <c r="T4" s="105">
        <f>Visangud!T14</f>
        <v>360.0712441914219</v>
      </c>
      <c r="U4" s="105">
        <f>Visangud!U14</f>
        <v>372.00337821373904</v>
      </c>
      <c r="V4" s="105">
        <f>Visangud!V14</f>
        <v>427.07131577176727</v>
      </c>
      <c r="W4" t="str">
        <f>Visangud!C23</f>
        <v>66Y-67Y</v>
      </c>
      <c r="X4" t="str">
        <f>Visangud!C24</f>
        <v>67Y-68Y</v>
      </c>
      <c r="Y4" t="str">
        <f>Visangud!C25</f>
        <v>68Y-69Y</v>
      </c>
    </row>
    <row r="5" spans="1:25" s="44" customFormat="1" ht="38.25" x14ac:dyDescent="0.2">
      <c r="B5" s="43" t="s">
        <v>47</v>
      </c>
      <c r="C5" s="43"/>
      <c r="D5" s="65" t="str">
        <f>Visangud!D5</f>
        <v>402-AL1/52-ST1A</v>
      </c>
      <c r="E5" s="65" t="str">
        <f>Visangud!E5</f>
        <v>402-AL1/52-ST1A</v>
      </c>
      <c r="F5" s="65" t="str">
        <f>Visangud!F5</f>
        <v>402-AL1/52-ST1A</v>
      </c>
      <c r="G5" s="65" t="str">
        <f>Visangud!G5</f>
        <v>402-AL1/52-ST1A</v>
      </c>
      <c r="H5" s="65" t="str">
        <f>Visangud!H5</f>
        <v>402-AL1/52-ST1A</v>
      </c>
      <c r="I5" s="65" t="str">
        <f>Visangud!I5</f>
        <v>402-AL1/52-ST1A</v>
      </c>
      <c r="J5" s="65" t="str">
        <f>Visangud!J5</f>
        <v>402-AL1/52-ST1A</v>
      </c>
      <c r="K5" s="65" t="str">
        <f>Visangud!K5</f>
        <v>402-AL1/52-ST1A</v>
      </c>
      <c r="L5" s="65" t="str">
        <f>Visangud!L5</f>
        <v>402-AL1/52-ST1A</v>
      </c>
      <c r="M5" s="65" t="str">
        <f>Visangud!M5</f>
        <v>402-AL1/52-ST1A</v>
      </c>
      <c r="N5" s="65" t="str">
        <f>Visangud!N5</f>
        <v>402-AL1/52-ST1A</v>
      </c>
      <c r="O5" s="65" t="str">
        <f>Visangud!O5</f>
        <v>402-AL1/52-ST1A</v>
      </c>
      <c r="P5" s="65" t="str">
        <f>Visangud!P5</f>
        <v>402-AL1/52-ST1A</v>
      </c>
      <c r="Q5" s="65" t="str">
        <f>Visangud!Q5</f>
        <v>402-AL1/52-ST1A</v>
      </c>
      <c r="R5" s="65" t="str">
        <f>Visangud!R5</f>
        <v>402-AL1/52-ST1A</v>
      </c>
      <c r="S5" s="65" t="str">
        <f>Visangud!S5</f>
        <v>402-AL1/52-ST1A</v>
      </c>
      <c r="T5" s="65" t="str">
        <f>Visangud!T5</f>
        <v>402-AL1/52-ST1A</v>
      </c>
      <c r="U5" s="65" t="str">
        <f>Visangud!U5</f>
        <v>402-AL1/52-ST1A</v>
      </c>
      <c r="V5" s="65" t="str">
        <f>Visangud!V5</f>
        <v>402-AL1/52-ST1A</v>
      </c>
      <c r="W5" s="44">
        <f>Visangud!F23</f>
        <v>0</v>
      </c>
      <c r="X5" s="44">
        <f>Visangud!F24</f>
        <v>0</v>
      </c>
      <c r="Y5" s="44">
        <f>Visangud!F25</f>
        <v>0</v>
      </c>
    </row>
    <row r="6" spans="1:25" ht="13.5" thickBot="1" x14ac:dyDescent="0.25">
      <c r="B6" s="1" t="s">
        <v>35</v>
      </c>
      <c r="C6" s="1"/>
      <c r="D6" s="47">
        <f>Visangud!D3</f>
        <v>65</v>
      </c>
      <c r="E6" s="47">
        <f>Visangud!E3</f>
        <v>65</v>
      </c>
      <c r="F6" s="47">
        <f>Visangud!F3</f>
        <v>65</v>
      </c>
      <c r="G6" s="47">
        <f>Visangud!G3</f>
        <v>65</v>
      </c>
      <c r="H6" s="47">
        <f>Visangud!H3</f>
        <v>65</v>
      </c>
      <c r="I6" s="47">
        <f>Visangud!I3</f>
        <v>65</v>
      </c>
      <c r="J6" s="47">
        <f>Visangud!J3</f>
        <v>65</v>
      </c>
      <c r="K6" s="47">
        <f>Visangud!K3</f>
        <v>65</v>
      </c>
      <c r="L6" s="47">
        <f>Visangud!L3</f>
        <v>65</v>
      </c>
      <c r="M6" s="47">
        <f>Visangud!M3</f>
        <v>65</v>
      </c>
      <c r="N6" s="47">
        <f>Visangud!N3</f>
        <v>65</v>
      </c>
      <c r="O6" s="47">
        <f>Visangud!O3</f>
        <v>65</v>
      </c>
      <c r="P6" s="47">
        <f>Visangud!P3</f>
        <v>65</v>
      </c>
      <c r="Q6" s="47">
        <f>Visangud!Q3</f>
        <v>65</v>
      </c>
      <c r="R6" s="47">
        <f>Visangud!R3</f>
        <v>65</v>
      </c>
      <c r="S6" s="47">
        <f>Visangud!S3</f>
        <v>65</v>
      </c>
      <c r="T6" s="47">
        <f>Visangud!T3</f>
        <v>65</v>
      </c>
      <c r="U6" s="47">
        <f>Visangud!U3</f>
        <v>65</v>
      </c>
      <c r="V6" s="47">
        <f>Visangud!V3</f>
        <v>65</v>
      </c>
      <c r="W6">
        <f>Visangud!D23</f>
        <v>492.90759981970103</v>
      </c>
      <c r="X6">
        <f>Visangud!D24</f>
        <v>492.90667217748387</v>
      </c>
      <c r="Y6">
        <f>Visangud!D25</f>
        <v>492.90759981935321</v>
      </c>
    </row>
    <row r="7" spans="1:25" ht="13.5" thickTop="1" x14ac:dyDescent="0.2">
      <c r="B7" s="25" t="s">
        <v>12</v>
      </c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5" x14ac:dyDescent="0.2">
      <c r="B8" s="1" t="s">
        <v>290</v>
      </c>
      <c r="C8" s="1"/>
    </row>
    <row r="9" spans="1:25" x14ac:dyDescent="0.2">
      <c r="B9" s="20" t="s">
        <v>2</v>
      </c>
      <c r="C9" s="20"/>
      <c r="D9" s="2" t="str">
        <f>[1]!juhe(D5,6)</f>
        <v>0,0331</v>
      </c>
      <c r="E9" s="2" t="str">
        <f>[1]!juhe(E5,6)</f>
        <v>0,0331</v>
      </c>
      <c r="F9" s="2" t="str">
        <f>[1]!juhe(F5,6)</f>
        <v>0,0331</v>
      </c>
      <c r="G9" s="2" t="str">
        <f>[1]!juhe(G5,6)</f>
        <v>0,0331</v>
      </c>
      <c r="H9" s="2" t="str">
        <f>[1]!juhe(H5,6)</f>
        <v>0,0331</v>
      </c>
      <c r="I9" s="2" t="str">
        <f>[1]!juhe(I5,6)</f>
        <v>0,0331</v>
      </c>
      <c r="J9" s="2" t="str">
        <f>[1]!juhe(J5,6)</f>
        <v>0,0331</v>
      </c>
      <c r="K9" s="2" t="str">
        <f>[1]!juhe(K5,6)</f>
        <v>0,0331</v>
      </c>
      <c r="L9" s="2" t="str">
        <f>[1]!juhe(L5,6)</f>
        <v>0,0331</v>
      </c>
      <c r="M9" s="2" t="str">
        <f>[1]!juhe(M5,6)</f>
        <v>0,0331</v>
      </c>
      <c r="N9" s="2" t="str">
        <f>[1]!juhe(N5,6)</f>
        <v>0,0331</v>
      </c>
      <c r="O9" s="2" t="str">
        <f>[1]!juhe(O5,6)</f>
        <v>0,0331</v>
      </c>
      <c r="P9" s="2" t="str">
        <f>[1]!juhe(P5,6)</f>
        <v>0,0331</v>
      </c>
      <c r="Q9" s="2" t="str">
        <f>[1]!juhe(Q5,6)</f>
        <v>0,0331</v>
      </c>
      <c r="R9" s="2" t="str">
        <f>[1]!juhe(R5,6)</f>
        <v>0,0331</v>
      </c>
      <c r="S9" s="2" t="str">
        <f>[1]!juhe(S5,6)</f>
        <v>0,0331</v>
      </c>
      <c r="T9" s="2" t="str">
        <f>[1]!juhe(T5,6)</f>
        <v>0,0331</v>
      </c>
      <c r="U9" s="2" t="str">
        <f>[1]!juhe(U5,6)</f>
        <v>0,0331</v>
      </c>
      <c r="V9" s="2" t="str">
        <f>[1]!juhe(V5,6)</f>
        <v>0,0331</v>
      </c>
    </row>
    <row r="10" spans="1:25" x14ac:dyDescent="0.2">
      <c r="B10" s="20" t="s">
        <v>5</v>
      </c>
      <c r="C10" s="20"/>
      <c r="D10" s="5">
        <f>[1]!Tuulekoormus_en(D$5,Qj,hj,zo,D$4,JaideJ,0)</f>
        <v>3.7242071206383009E-2</v>
      </c>
      <c r="E10" s="5">
        <f>[1]!Tuulekoormus_en(E$5,Qj,hj,zo,E$4,JaideJ,0)</f>
        <v>3.7473300060755138E-2</v>
      </c>
      <c r="F10" s="5">
        <f>[1]!Tuulekoormus_en(F$5,Qj,hj,zo,F$4,JaideJ,0)</f>
        <v>3.7561376201069328E-2</v>
      </c>
      <c r="G10" s="5">
        <f>[1]!Tuulekoormus_en(G$5,Qj,hj,zo,G$4,JaideJ,0)</f>
        <v>3.7594269802687028E-2</v>
      </c>
      <c r="H10" s="5">
        <f>[1]!Tuulekoormus_en(H$5,Qj,hj,zo,H$4,JaideJ,0)</f>
        <v>3.7622092310936169E-2</v>
      </c>
      <c r="I10" s="5">
        <f>[1]!Tuulekoormus_en(I$5,Qj,hj,zo,I$4,JaideJ,0)</f>
        <v>3.8475194173445353E-2</v>
      </c>
      <c r="J10" s="5">
        <f>[1]!Tuulekoormus_en(J$5,Qj,hj,zo,J$4,JaideJ,0)</f>
        <v>3.7714053299172601E-2</v>
      </c>
      <c r="K10" s="5">
        <f>[1]!Tuulekoormus_en(K$5,Qj,hj,zo,K$4,JaideJ,0)</f>
        <v>3.7785552431676785E-2</v>
      </c>
      <c r="L10" s="5">
        <f>[1]!Tuulekoormus_en(L$5,Qj,hj,zo,L$4,JaideJ,0)</f>
        <v>3.7911478679416417E-2</v>
      </c>
      <c r="M10" s="5">
        <f>[1]!Tuulekoormus_en(M$5,Qj,hj,zo,M$4,JaideJ,0)</f>
        <v>3.7237299831602462E-2</v>
      </c>
      <c r="N10" s="5">
        <f>[1]!Tuulekoormus_en(N$5,Qj,hj,zo,N$4,JaideJ,0)</f>
        <v>3.7972499043185566E-2</v>
      </c>
      <c r="O10" s="5">
        <f>[1]!Tuulekoormus_en(O$5,Qj,hj,zo,O$4,JaideJ,0)</f>
        <v>3.8644227335557585E-2</v>
      </c>
      <c r="P10" s="5">
        <f>[1]!Tuulekoormus_en(P$5,Qj,hj,zo,P$4,JaideJ,0)</f>
        <v>3.7828665426285567E-2</v>
      </c>
      <c r="Q10" s="5">
        <f>[1]!Tuulekoormus_en(Q$5,Qj,hj,zo,Q$4,JaideJ,0)</f>
        <v>3.7405802519278726E-2</v>
      </c>
      <c r="R10" s="5">
        <f>[1]!Tuulekoormus_en(R$5,Qj,hj,zo,R$4,JaideJ,0)</f>
        <v>3.7440495756840858E-2</v>
      </c>
      <c r="S10" s="5">
        <f>[1]!Tuulekoormus_en(S$5,Qj,hj,zo,S$4,JaideJ,0)</f>
        <v>3.7918776538176137E-2</v>
      </c>
      <c r="T10" s="5">
        <f>[1]!Tuulekoormus_en(T$5,Qj,hj,zo,T$4,JaideJ,0)</f>
        <v>3.8396268027180748E-2</v>
      </c>
      <c r="U10" s="5">
        <f>[1]!Tuulekoormus_en(U$5,Qj,hj,zo,U$4,JaideJ,0)</f>
        <v>3.8270682311111234E-2</v>
      </c>
      <c r="V10" s="5">
        <f>[1]!Tuulekoormus_en(V$5,Qj,hj,zo,V$4,JaideJ,0)</f>
        <v>3.7738893265300728E-2</v>
      </c>
    </row>
    <row r="11" spans="1:25" x14ac:dyDescent="0.2">
      <c r="B11" s="7" t="s">
        <v>0</v>
      </c>
      <c r="C11" s="7"/>
      <c r="D11" s="5">
        <f>[1]!Jaitekoormus_EN(D$5,JaideJ,hj)</f>
        <v>1.9826735480549376E-2</v>
      </c>
      <c r="E11" s="5">
        <f>[1]!Jaitekoormus_EN(E$5,JaideJ,hj)</f>
        <v>1.9826735480549376E-2</v>
      </c>
      <c r="F11" s="5">
        <f>[1]!Jaitekoormus_EN(F$5,JaideJ,hj)</f>
        <v>1.9826735480549376E-2</v>
      </c>
      <c r="G11" s="5">
        <f>[1]!Jaitekoormus_EN(G$5,JaideJ,hj)</f>
        <v>1.9826735480549376E-2</v>
      </c>
      <c r="H11" s="5">
        <f>[1]!Jaitekoormus_EN(H$5,JaideJ,hj)</f>
        <v>1.9826735480549376E-2</v>
      </c>
      <c r="I11" s="5">
        <f>[1]!Jaitekoormus_EN(I$5,JaideJ,hj)</f>
        <v>1.9826735480549376E-2</v>
      </c>
      <c r="J11" s="5">
        <f>[1]!Jaitekoormus_EN(J$5,JaideJ,hj)</f>
        <v>1.9826735480549376E-2</v>
      </c>
      <c r="K11" s="5">
        <f>[1]!Jaitekoormus_EN(K$5,JaideJ,hj)</f>
        <v>1.9826735480549376E-2</v>
      </c>
      <c r="L11" s="5">
        <f>[1]!Jaitekoormus_EN(L$5,JaideJ,hj)</f>
        <v>1.9826735480549376E-2</v>
      </c>
      <c r="M11" s="5">
        <f>[1]!Jaitekoormus_EN(M$5,JaideJ,hj)</f>
        <v>1.9826735480549376E-2</v>
      </c>
      <c r="N11" s="5">
        <f>[1]!Jaitekoormus_EN(N$5,JaideJ,hj)</f>
        <v>1.9826735480549376E-2</v>
      </c>
      <c r="O11" s="5">
        <f>[1]!Jaitekoormus_EN(O$5,JaideJ,hj)</f>
        <v>1.9826735480549376E-2</v>
      </c>
      <c r="P11" s="5">
        <f>[1]!Jaitekoormus_EN(P$5,JaideJ,hj)</f>
        <v>1.9826735480549376E-2</v>
      </c>
      <c r="Q11" s="5">
        <f>[1]!Jaitekoormus_EN(Q$5,JaideJ,hj)</f>
        <v>1.9826735480549376E-2</v>
      </c>
      <c r="R11" s="5">
        <f>[1]!Jaitekoormus_EN(R$5,JaideJ,hj)</f>
        <v>1.9826735480549376E-2</v>
      </c>
      <c r="S11" s="5">
        <f>[1]!Jaitekoormus_EN(S$5,JaideJ,hj)</f>
        <v>1.9826735480549376E-2</v>
      </c>
      <c r="T11" s="5">
        <f>[1]!Jaitekoormus_EN(T$5,JaideJ,hj)</f>
        <v>1.9826735480549376E-2</v>
      </c>
      <c r="U11" s="5">
        <f>[1]!Jaitekoormus_EN(U$5,JaideJ,hj)</f>
        <v>1.9826735480549376E-2</v>
      </c>
      <c r="V11" s="5">
        <f>[1]!Jaitekoormus_EN(V$5,JaideJ,hj)</f>
        <v>1.9826735480549376E-2</v>
      </c>
    </row>
    <row r="12" spans="1:25" x14ac:dyDescent="0.2">
      <c r="B12" s="1"/>
      <c r="C12" s="1"/>
      <c r="D12" s="8"/>
    </row>
    <row r="13" spans="1:25" x14ac:dyDescent="0.2">
      <c r="B13" s="1" t="s">
        <v>9</v>
      </c>
      <c r="C13" s="1"/>
    </row>
    <row r="14" spans="1:25" x14ac:dyDescent="0.2">
      <c r="B14" s="2" t="s">
        <v>10</v>
      </c>
      <c r="C14" s="2"/>
      <c r="D14" s="21">
        <f t="shared" ref="D14:N14" si="0">(MATCH(S0,D26:D104,0)+2)/4</f>
        <v>5</v>
      </c>
      <c r="E14" s="21">
        <f t="shared" si="0"/>
        <v>5</v>
      </c>
      <c r="F14" s="21">
        <f t="shared" si="0"/>
        <v>5</v>
      </c>
      <c r="G14" s="21">
        <f t="shared" si="0"/>
        <v>5</v>
      </c>
      <c r="H14" s="21">
        <f t="shared" si="0"/>
        <v>5</v>
      </c>
      <c r="I14" s="21">
        <f t="shared" si="0"/>
        <v>5</v>
      </c>
      <c r="J14" s="21">
        <f t="shared" si="0"/>
        <v>5</v>
      </c>
      <c r="K14" s="21">
        <f t="shared" si="0"/>
        <v>5</v>
      </c>
      <c r="L14" s="21">
        <f t="shared" si="0"/>
        <v>5</v>
      </c>
      <c r="M14" s="21">
        <f t="shared" si="0"/>
        <v>5</v>
      </c>
      <c r="N14" s="21">
        <f t="shared" si="0"/>
        <v>5</v>
      </c>
      <c r="O14" s="21">
        <f t="shared" ref="O14:U14" si="1">(MATCH(S0,O26:O104,0)+2)/4</f>
        <v>5</v>
      </c>
      <c r="P14" s="21">
        <f t="shared" si="1"/>
        <v>5</v>
      </c>
      <c r="Q14" s="21">
        <f t="shared" si="1"/>
        <v>5</v>
      </c>
      <c r="R14" s="21">
        <f t="shared" si="1"/>
        <v>5</v>
      </c>
      <c r="S14" s="21">
        <f t="shared" si="1"/>
        <v>5</v>
      </c>
      <c r="T14" s="21">
        <f t="shared" si="1"/>
        <v>5</v>
      </c>
      <c r="U14" s="21">
        <f t="shared" si="1"/>
        <v>5</v>
      </c>
      <c r="V14" s="21">
        <f t="shared" ref="V14" si="2">(MATCH(S0,V26:V104,0)+2)/4</f>
        <v>5</v>
      </c>
    </row>
    <row r="15" spans="1:25" x14ac:dyDescent="0.2">
      <c r="B15" s="2" t="s">
        <v>21</v>
      </c>
      <c r="C15" s="2"/>
      <c r="D15" s="5">
        <f>INDEX(D26:D104,4*D14-3,1)</f>
        <v>6.7783254996345632E-2</v>
      </c>
      <c r="E15" s="5">
        <f t="shared" ref="E15:N15" si="3">INDEX(E26:E104,4*E14-3,1)</f>
        <v>6.7865067518866964E-2</v>
      </c>
      <c r="F15" s="5">
        <f t="shared" si="3"/>
        <v>6.7896337397006623E-2</v>
      </c>
      <c r="G15" s="5">
        <f t="shared" si="3"/>
        <v>6.7908030816381137E-2</v>
      </c>
      <c r="H15" s="5">
        <f t="shared" si="3"/>
        <v>6.791792791846693E-2</v>
      </c>
      <c r="I15" s="5">
        <f t="shared" si="3"/>
        <v>6.8224236831084181E-2</v>
      </c>
      <c r="J15" s="5">
        <f t="shared" si="3"/>
        <v>6.7950682353873068E-2</v>
      </c>
      <c r="K15" s="5">
        <f t="shared" si="3"/>
        <v>6.7976193052199915E-2</v>
      </c>
      <c r="L15" s="5">
        <f t="shared" si="3"/>
        <v>6.8021217323755462E-2</v>
      </c>
      <c r="M15" s="5">
        <f t="shared" si="3"/>
        <v>6.7781571102403682E-2</v>
      </c>
      <c r="N15" s="5">
        <f t="shared" si="3"/>
        <v>6.8043077966561755E-2</v>
      </c>
      <c r="O15" s="5">
        <f t="shared" ref="O15:U15" si="4">INDEX(O26:O104,4*O14-3,1)</f>
        <v>6.8285578279322898E-2</v>
      </c>
      <c r="P15" s="5">
        <f t="shared" si="4"/>
        <v>6.7991594368786379E-2</v>
      </c>
      <c r="Q15" s="5">
        <f t="shared" si="4"/>
        <v>6.7841143668121481E-2</v>
      </c>
      <c r="R15" s="5">
        <f t="shared" si="4"/>
        <v>6.7853436017074789E-2</v>
      </c>
      <c r="S15" s="5">
        <f t="shared" si="4"/>
        <v>6.8023830312019487E-2</v>
      </c>
      <c r="T15" s="5">
        <f t="shared" si="4"/>
        <v>6.8195668128227527E-2</v>
      </c>
      <c r="U15" s="5">
        <f t="shared" si="4"/>
        <v>6.8150306530986846E-2</v>
      </c>
      <c r="V15" s="5">
        <f t="shared" ref="V15" si="5">INDEX(V26:V104,4*V14-3,1)</f>
        <v>6.7959540794990503E-2</v>
      </c>
    </row>
    <row r="16" spans="1:25" x14ac:dyDescent="0.2">
      <c r="B16" s="2" t="s">
        <v>20</v>
      </c>
      <c r="C16" s="2"/>
      <c r="D16" s="2">
        <f>VLOOKUP(D14,Lähteandmed!$A24:$G81,3)</f>
        <v>-5</v>
      </c>
      <c r="E16" s="2">
        <f>VLOOKUP(E14,Lähteandmed!$A24:$G81,3)</f>
        <v>-5</v>
      </c>
      <c r="F16" s="2">
        <f>VLOOKUP(F14,Lähteandmed!$A24:$G81,3)</f>
        <v>-5</v>
      </c>
      <c r="G16" s="2">
        <f>VLOOKUP(G14,Lähteandmed!$A24:$G81,3)</f>
        <v>-5</v>
      </c>
      <c r="H16" s="2">
        <f>VLOOKUP(H14,Lähteandmed!$A24:$G81,3)</f>
        <v>-5</v>
      </c>
      <c r="I16" s="2">
        <f>VLOOKUP(I14,Lähteandmed!$A24:$G81,3)</f>
        <v>-5</v>
      </c>
      <c r="J16" s="2">
        <f>VLOOKUP(J14,Lähteandmed!$A24:$G81,3)</f>
        <v>-5</v>
      </c>
      <c r="K16" s="2">
        <f>VLOOKUP(K14,Lähteandmed!$A24:$G81,3)</f>
        <v>-5</v>
      </c>
      <c r="L16" s="2">
        <f>VLOOKUP(L14,Lähteandmed!$A24:$G81,3)</f>
        <v>-5</v>
      </c>
      <c r="M16" s="2">
        <f>VLOOKUP(M14,Lähteandmed!$A24:$G81,3)</f>
        <v>-5</v>
      </c>
      <c r="N16" s="2">
        <f>VLOOKUP(N14,Lähteandmed!$A24:$G81,3)</f>
        <v>-5</v>
      </c>
      <c r="O16" s="2">
        <f>VLOOKUP(O14,Lähteandmed!$A24:$G81,3)</f>
        <v>-5</v>
      </c>
      <c r="P16" s="2">
        <f>VLOOKUP(P14,Lähteandmed!$A24:$G81,3)</f>
        <v>-5</v>
      </c>
      <c r="Q16" s="2">
        <f>VLOOKUP(Q14,Lähteandmed!$A24:$G81,3)</f>
        <v>-5</v>
      </c>
      <c r="R16" s="2">
        <f>VLOOKUP(R14,Lähteandmed!$A24:$G81,3)</f>
        <v>-5</v>
      </c>
      <c r="S16" s="2">
        <f>VLOOKUP(S14,Lähteandmed!$A24:$G81,3)</f>
        <v>-5</v>
      </c>
      <c r="T16" s="2">
        <f>VLOOKUP(T14,Lähteandmed!$A24:$G81,3)</f>
        <v>-5</v>
      </c>
      <c r="U16" s="2">
        <f>VLOOKUP(U14,Lähteandmed!$A24:$G81,3)</f>
        <v>-5</v>
      </c>
      <c r="V16" s="2">
        <f>VLOOKUP(V14,Lähteandmed!$A24:$G81,3)</f>
        <v>-5</v>
      </c>
    </row>
    <row r="17" spans="1:22" ht="13.5" thickBot="1" x14ac:dyDescent="0.25">
      <c r="B17" s="23" t="s">
        <v>22</v>
      </c>
      <c r="C17" s="23"/>
      <c r="D17" s="24">
        <f>MAX(D27,D31,D35,D39,D43,D47,D51,D55,D59,D63,D67,D71,D75,D79,D83,D87,D91,D95,D99,D103)</f>
        <v>120.02354860305786</v>
      </c>
      <c r="E17" s="24">
        <f t="shared" ref="E17:N17" si="6">MAX(E27,E31,E35,E39,E43,E47,E51,E55,E59,E63,E67,E71,E75,E79,E83,E87,E91,E95,E99,E103)</f>
        <v>119.04972791671753</v>
      </c>
      <c r="F17" s="24">
        <f t="shared" si="6"/>
        <v>118.66432428359985</v>
      </c>
      <c r="G17" s="24">
        <f t="shared" si="6"/>
        <v>118.5184121131897</v>
      </c>
      <c r="H17" s="24">
        <f t="shared" si="6"/>
        <v>118.39419603347778</v>
      </c>
      <c r="I17" s="24">
        <f t="shared" si="6"/>
        <v>114.24547433853149</v>
      </c>
      <c r="J17" s="24">
        <f t="shared" si="6"/>
        <v>117.97803640365601</v>
      </c>
      <c r="K17" s="24">
        <f t="shared" si="6"/>
        <v>117.6488995552063</v>
      </c>
      <c r="L17" s="24">
        <f t="shared" si="6"/>
        <v>117.05762147903442</v>
      </c>
      <c r="M17" s="24">
        <f t="shared" si="6"/>
        <v>120.04297971725464</v>
      </c>
      <c r="N17" s="24">
        <f t="shared" si="6"/>
        <v>116.76591634750366</v>
      </c>
      <c r="O17" s="24">
        <f t="shared" ref="O17:U17" si="7">MAX(O27,O31,O35,O39,O43,O47,O51,O55,O59,O63,O67,O71,O75,O79,O83,O87,O91,O95,O99,O103)</f>
        <v>113.35617303848267</v>
      </c>
      <c r="P17" s="24">
        <f t="shared" si="7"/>
        <v>117.44815111160278</v>
      </c>
      <c r="Q17" s="24">
        <f t="shared" si="7"/>
        <v>119.33976411819458</v>
      </c>
      <c r="R17" s="24">
        <f t="shared" si="7"/>
        <v>119.19122934341431</v>
      </c>
      <c r="S17" s="24">
        <f t="shared" si="7"/>
        <v>117.02293157577515</v>
      </c>
      <c r="T17" s="24">
        <f t="shared" si="7"/>
        <v>114.65412378311157</v>
      </c>
      <c r="U17" s="24">
        <f t="shared" si="7"/>
        <v>115.29487371444702</v>
      </c>
      <c r="V17" s="24">
        <f t="shared" ref="V17" si="8">MAX(V27,V31,V35,V39,V43,V47,V51,V55,V59,V63,V67,V71,V75,V79,V83,V87,V91,V95,V99,V103)</f>
        <v>117.86431074142456</v>
      </c>
    </row>
    <row r="18" spans="1:22" ht="13.5" thickTop="1" x14ac:dyDescent="0.2">
      <c r="B18" s="1" t="s">
        <v>42</v>
      </c>
      <c r="C18" s="1"/>
    </row>
    <row r="19" spans="1:22" x14ac:dyDescent="0.2">
      <c r="B19" s="2" t="s">
        <v>10</v>
      </c>
      <c r="C19" s="2"/>
      <c r="D19" s="21">
        <f>(MATCH(D22,D26:D104,0)+1)/4</f>
        <v>12</v>
      </c>
      <c r="E19" s="21">
        <f t="shared" ref="E19:N19" si="9">(MATCH(E22,E26:E104,0)+1)/4</f>
        <v>12</v>
      </c>
      <c r="F19" s="21">
        <f t="shared" si="9"/>
        <v>12</v>
      </c>
      <c r="G19" s="21">
        <f t="shared" si="9"/>
        <v>12</v>
      </c>
      <c r="H19" s="21">
        <f t="shared" si="9"/>
        <v>12</v>
      </c>
      <c r="I19" s="21">
        <f t="shared" si="9"/>
        <v>12</v>
      </c>
      <c r="J19" s="21">
        <f t="shared" si="9"/>
        <v>12</v>
      </c>
      <c r="K19" s="21">
        <f t="shared" si="9"/>
        <v>12</v>
      </c>
      <c r="L19" s="21">
        <f t="shared" si="9"/>
        <v>12</v>
      </c>
      <c r="M19" s="21">
        <f t="shared" si="9"/>
        <v>12</v>
      </c>
      <c r="N19" s="21">
        <f t="shared" si="9"/>
        <v>12</v>
      </c>
      <c r="O19" s="21">
        <f t="shared" ref="O19:U19" si="10">(MATCH(O22,O26:O104,0)+1)/4</f>
        <v>12</v>
      </c>
      <c r="P19" s="21">
        <f t="shared" si="10"/>
        <v>12</v>
      </c>
      <c r="Q19" s="21">
        <f t="shared" si="10"/>
        <v>12</v>
      </c>
      <c r="R19" s="21">
        <f t="shared" si="10"/>
        <v>12</v>
      </c>
      <c r="S19" s="21">
        <f t="shared" si="10"/>
        <v>12</v>
      </c>
      <c r="T19" s="21">
        <f t="shared" si="10"/>
        <v>12</v>
      </c>
      <c r="U19" s="21">
        <f t="shared" si="10"/>
        <v>12</v>
      </c>
      <c r="V19" s="21">
        <f t="shared" ref="V19" si="11">(MATCH(V22,V26:V104,0)+1)/4</f>
        <v>12</v>
      </c>
    </row>
    <row r="20" spans="1:22" x14ac:dyDescent="0.2">
      <c r="B20" s="2" t="s">
        <v>21</v>
      </c>
      <c r="C20" s="2"/>
      <c r="D20" s="5">
        <f>INDEX(D26:D104,4*D19-3,1)</f>
        <v>3.3099999999999997E-2</v>
      </c>
      <c r="E20" s="5">
        <f t="shared" ref="E20:N20" si="12">INDEX(E26:E104,4*E19-3,1)</f>
        <v>3.3099999999999997E-2</v>
      </c>
      <c r="F20" s="5">
        <f t="shared" si="12"/>
        <v>3.3099999999999997E-2</v>
      </c>
      <c r="G20" s="5">
        <f t="shared" si="12"/>
        <v>3.3099999999999997E-2</v>
      </c>
      <c r="H20" s="5">
        <f t="shared" si="12"/>
        <v>3.3099999999999997E-2</v>
      </c>
      <c r="I20" s="5">
        <f t="shared" si="12"/>
        <v>3.3099999999999997E-2</v>
      </c>
      <c r="J20" s="5">
        <f t="shared" si="12"/>
        <v>3.3099999999999997E-2</v>
      </c>
      <c r="K20" s="5">
        <f t="shared" si="12"/>
        <v>3.3099999999999997E-2</v>
      </c>
      <c r="L20" s="5">
        <f t="shared" si="12"/>
        <v>3.3099999999999997E-2</v>
      </c>
      <c r="M20" s="5">
        <f t="shared" si="12"/>
        <v>3.3099999999999997E-2</v>
      </c>
      <c r="N20" s="5">
        <f t="shared" si="12"/>
        <v>3.3099999999999997E-2</v>
      </c>
      <c r="O20" s="5">
        <f t="shared" ref="O20:U20" si="13">INDEX(O26:O104,4*O19-3,1)</f>
        <v>3.3099999999999997E-2</v>
      </c>
      <c r="P20" s="5">
        <f t="shared" si="13"/>
        <v>3.3099999999999997E-2</v>
      </c>
      <c r="Q20" s="5">
        <f t="shared" si="13"/>
        <v>3.3099999999999997E-2</v>
      </c>
      <c r="R20" s="5">
        <f t="shared" si="13"/>
        <v>3.3099999999999997E-2</v>
      </c>
      <c r="S20" s="5">
        <f t="shared" si="13"/>
        <v>3.3099999999999997E-2</v>
      </c>
      <c r="T20" s="5">
        <f t="shared" si="13"/>
        <v>3.3099999999999997E-2</v>
      </c>
      <c r="U20" s="5">
        <f t="shared" si="13"/>
        <v>3.3099999999999997E-2</v>
      </c>
      <c r="V20" s="5">
        <f t="shared" ref="V20" si="14">INDEX(V26:V104,4*V19-3,1)</f>
        <v>3.3099999999999997E-2</v>
      </c>
    </row>
    <row r="21" spans="1:22" x14ac:dyDescent="0.2">
      <c r="B21" s="2" t="s">
        <v>20</v>
      </c>
      <c r="C21" s="2"/>
      <c r="D21" s="2">
        <f>VLOOKUP(D19,Lähteandmed!$A29:$G86,3)</f>
        <v>80</v>
      </c>
      <c r="E21" s="2">
        <f>VLOOKUP(E19,Lähteandmed!$A29:$G86,3)</f>
        <v>80</v>
      </c>
      <c r="F21" s="2">
        <f>VLOOKUP(F19,Lähteandmed!$A29:$G86,3)</f>
        <v>80</v>
      </c>
      <c r="G21" s="2">
        <f>VLOOKUP(G19,Lähteandmed!$A29:$G86,3)</f>
        <v>80</v>
      </c>
      <c r="H21" s="2">
        <f>VLOOKUP(H19,Lähteandmed!$A29:$G86,3)</f>
        <v>80</v>
      </c>
      <c r="I21" s="2">
        <f>VLOOKUP(I19,Lähteandmed!$A29:$G86,3)</f>
        <v>80</v>
      </c>
      <c r="J21" s="2">
        <f>VLOOKUP(J19,Lähteandmed!$A29:$G86,3)</f>
        <v>80</v>
      </c>
      <c r="K21" s="2">
        <f>VLOOKUP(K19,Lähteandmed!$A29:$G86,3)</f>
        <v>80</v>
      </c>
      <c r="L21" s="2">
        <f>VLOOKUP(L19,Lähteandmed!$A29:$G86,3)</f>
        <v>80</v>
      </c>
      <c r="M21" s="2">
        <f>VLOOKUP(M19,Lähteandmed!$A29:$G86,3)</f>
        <v>80</v>
      </c>
      <c r="N21" s="2">
        <f>VLOOKUP(N19,Lähteandmed!$A29:$G86,3)</f>
        <v>80</v>
      </c>
      <c r="O21" s="2">
        <f>VLOOKUP(O19,Lähteandmed!$A29:$G86,3)</f>
        <v>80</v>
      </c>
      <c r="P21" s="2">
        <f>VLOOKUP(P19,Lähteandmed!$A29:$G86,3)</f>
        <v>80</v>
      </c>
      <c r="Q21" s="2">
        <f>VLOOKUP(Q19,Lähteandmed!$A29:$G86,3)</f>
        <v>80</v>
      </c>
      <c r="R21" s="2">
        <f>VLOOKUP(R19,Lähteandmed!$A29:$G86,3)</f>
        <v>80</v>
      </c>
      <c r="S21" s="2">
        <f>VLOOKUP(S19,Lähteandmed!$A29:$G86,3)</f>
        <v>80</v>
      </c>
      <c r="T21" s="2">
        <f>VLOOKUP(T19,Lähteandmed!$A29:$G86,3)</f>
        <v>80</v>
      </c>
      <c r="U21" s="2">
        <f>VLOOKUP(U19,Lähteandmed!$A29:$G86,3)</f>
        <v>80</v>
      </c>
      <c r="V21" s="2">
        <f>VLOOKUP(V19,Lähteandmed!$A29:$G86,3)</f>
        <v>80</v>
      </c>
    </row>
    <row r="22" spans="1:22" x14ac:dyDescent="0.2">
      <c r="B22" s="57" t="s">
        <v>43</v>
      </c>
      <c r="C22" s="57"/>
      <c r="D22" s="58">
        <f>MAX(D28,D32,D36,D40,D44,D48,D52,D56,D60,D64,D68,D72,D76,D80,D84,D88,D92,D96,D100,D104)</f>
        <v>18.426233357316189</v>
      </c>
      <c r="E22" s="58">
        <f t="shared" ref="E22:N22" si="15">MAX(E28,E32,E36,E40,E44,E48,E52,E56,E60,E64,E68,E72,E76,E80,E84,E88,E92,E96,E100,E104)</f>
        <v>16.654078895068416</v>
      </c>
      <c r="F22" s="58">
        <f t="shared" si="15"/>
        <v>16.030036685666921</v>
      </c>
      <c r="G22" s="58">
        <f t="shared" si="15"/>
        <v>15.803784528564519</v>
      </c>
      <c r="H22" s="58">
        <f t="shared" si="15"/>
        <v>15.615183854855863</v>
      </c>
      <c r="I22" s="58">
        <f t="shared" si="15"/>
        <v>10.903363259208575</v>
      </c>
      <c r="J22" s="58">
        <f t="shared" si="15"/>
        <v>15.00967919672614</v>
      </c>
      <c r="K22" s="58">
        <f t="shared" si="15"/>
        <v>14.557169147029516</v>
      </c>
      <c r="L22" s="58">
        <f t="shared" si="15"/>
        <v>13.797175818005305</v>
      </c>
      <c r="M22" s="58">
        <f t="shared" si="15"/>
        <v>18.464959185139367</v>
      </c>
      <c r="N22" s="58">
        <f t="shared" si="15"/>
        <v>13.445158510886753</v>
      </c>
      <c r="O22" s="58">
        <f t="shared" ref="O22:U22" si="16">MAX(O28,O32,O36,O40,O44,O48,O52,O56,O60,O64,O68,O72,O76,O80,O84,O88,O92,O96,O100,O104)</f>
        <v>10.175300312345668</v>
      </c>
      <c r="P22" s="58">
        <f t="shared" si="16"/>
        <v>14.291750308351382</v>
      </c>
      <c r="Q22" s="58">
        <f t="shared" si="16"/>
        <v>17.150794491110606</v>
      </c>
      <c r="R22" s="58">
        <f t="shared" si="16"/>
        <v>16.893456135940752</v>
      </c>
      <c r="S22" s="58">
        <f t="shared" si="16"/>
        <v>13.754539673998373</v>
      </c>
      <c r="T22" s="58">
        <f t="shared" si="16"/>
        <v>11.263555432769246</v>
      </c>
      <c r="U22" s="58">
        <f t="shared" si="16"/>
        <v>11.865000482999621</v>
      </c>
      <c r="V22" s="58">
        <f t="shared" ref="V22" si="17">MAX(V28,V32,V36,V40,V44,V48,V52,V56,V60,V64,V68,V72,V76,V80,V84,V88,V92,V96,V100,V104)</f>
        <v>14.850685168036019</v>
      </c>
    </row>
    <row r="23" spans="1:22" ht="13.5" thickBot="1" x14ac:dyDescent="0.25">
      <c r="B23" s="59" t="s">
        <v>49</v>
      </c>
      <c r="C23" s="59"/>
      <c r="D23" s="60">
        <f>D22/D4^2*1000000</f>
        <v>78.05721084052162</v>
      </c>
      <c r="E23" s="60">
        <f t="shared" ref="E23:N23" si="18">E22/E4^2*1000000</f>
        <v>79.548910002899305</v>
      </c>
      <c r="F23" s="60">
        <f t="shared" si="18"/>
        <v>80.150717555841652</v>
      </c>
      <c r="G23" s="60">
        <f t="shared" si="18"/>
        <v>80.380518047358166</v>
      </c>
      <c r="H23" s="60">
        <f t="shared" si="18"/>
        <v>80.57683093727691</v>
      </c>
      <c r="I23" s="60">
        <f t="shared" si="18"/>
        <v>87.615260785657568</v>
      </c>
      <c r="J23" s="60">
        <f t="shared" si="18"/>
        <v>81.239964281241924</v>
      </c>
      <c r="K23" s="60">
        <f t="shared" si="18"/>
        <v>81.770520986348359</v>
      </c>
      <c r="L23" s="60">
        <f t="shared" si="18"/>
        <v>82.737750019368619</v>
      </c>
      <c r="M23" s="60">
        <f t="shared" si="18"/>
        <v>78.027729761507317</v>
      </c>
      <c r="N23" s="60">
        <f t="shared" si="18"/>
        <v>83.222013588249894</v>
      </c>
      <c r="O23" s="60">
        <f t="shared" ref="O23:U23" si="19">O22/O4^2*1000000</f>
        <v>89.264724634438338</v>
      </c>
      <c r="P23" s="60">
        <f t="shared" si="19"/>
        <v>82.096815862146443</v>
      </c>
      <c r="Q23" s="60">
        <f t="shared" si="19"/>
        <v>79.100387093833504</v>
      </c>
      <c r="R23" s="60">
        <f t="shared" si="19"/>
        <v>79.32963501781083</v>
      </c>
      <c r="S23" s="60">
        <f t="shared" si="19"/>
        <v>82.795184654635051</v>
      </c>
      <c r="T23" s="60">
        <f t="shared" si="19"/>
        <v>86.875761023149508</v>
      </c>
      <c r="U23" s="60">
        <f t="shared" si="19"/>
        <v>85.738127157634707</v>
      </c>
      <c r="V23" s="60">
        <f t="shared" ref="V23" si="20">V22/V4^2*1000000</f>
        <v>81.422734785082127</v>
      </c>
    </row>
    <row r="24" spans="1:22" ht="13.5" thickTop="1" x14ac:dyDescent="0.2">
      <c r="B24" s="57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spans="1:22" x14ac:dyDescent="0.2">
      <c r="B25" s="1" t="s">
        <v>6</v>
      </c>
      <c r="C25" s="1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38.25" x14ac:dyDescent="0.2">
      <c r="A26" s="187">
        <v>1</v>
      </c>
      <c r="B26" s="188" t="str">
        <f>Lähteandmed!B24</f>
        <v>Tuule piirkiirus</v>
      </c>
      <c r="C26" s="81" t="s">
        <v>288</v>
      </c>
      <c r="D26" s="6">
        <f>SQRT((kaalutegur R_1*[1]!juhe(D5,6)+jaitetegur R_1*[1]!Jaitekoormus_EN(D$5,JaideJ,hj))^2+(tuuletegur R_1*[1]!Tuulekoormus_en(D$5,Qj,hj,zo,D$4,JaideJ,jaitetegur R_1))^2)</f>
        <v>6.1758196709205751E-2</v>
      </c>
      <c r="E26" s="6">
        <f>SQRT((kaalutegur R_1*[1]!juhe(E5,6)+jaitetegur R_1*[1]!Jaitekoormus_EN(E$5,JaideJ,hj))^2+(tuuletegur R_1*[1]!Tuulekoormus_en(E$5,Qj,hj,zo,E$4,JaideJ,jaitetegur R_1))^2)</f>
        <v>6.203173789431541E-2</v>
      </c>
      <c r="F26" s="6">
        <f>SQRT((kaalutegur R_1*[1]!juhe(F5,6)+jaitetegur R_1*[1]!Jaitekoormus_EN(F$5,JaideJ,hj))^2+(tuuletegur R_1*[1]!Tuulekoormus_en(F$5,Qj,hj,zo,F$4,JaideJ,jaitetegur R_1))^2)</f>
        <v>6.2136057848497149E-2</v>
      </c>
      <c r="G26" s="6">
        <f>SQRT((kaalutegur R_1*[1]!juhe(G5,6)+jaitetegur R_1*[1]!Jaitekoormus_EN(G$5,JaideJ,hj))^2+(tuuletegur R_1*[1]!Tuulekoormus_en(G$5,Qj,hj,zo,G$4,JaideJ,jaitetegur R_1))^2)</f>
        <v>6.2175035819165898E-2</v>
      </c>
      <c r="H26" s="6">
        <f>SQRT((kaalutegur R_1*[1]!juhe(H5,6)+jaitetegur R_1*[1]!Jaitekoormus_EN(H$5,JaideJ,hj))^2+(tuuletegur R_1*[1]!Tuulekoormus_en(H$5,Qj,hj,zo,H$4,JaideJ,jaitetegur R_1))^2)</f>
        <v>6.220801223726008E-2</v>
      </c>
      <c r="I26" s="6">
        <f>SQRT((kaalutegur R_1*[1]!juhe(I5,6)+jaitetegur R_1*[1]!Jaitekoormus_EN(I$5,JaideJ,hj))^2+(tuuletegur R_1*[1]!Tuulekoormus_en(I$5,Qj,hj,zo,I$4,JaideJ,jaitetegur R_1))^2)</f>
        <v>6.3222444675141071E-2</v>
      </c>
      <c r="J26" s="6">
        <f>SQRT((kaalutegur R_1*[1]!juhe(J5,6)+jaitetegur R_1*[1]!Jaitekoormus_EN(J$5,JaideJ,hj))^2+(tuuletegur R_1*[1]!Tuulekoormus_en(J$5,Qj,hj,zo,J$4,JaideJ,jaitetegur R_1))^2)</f>
        <v>6.231705737481151E-2</v>
      </c>
      <c r="K26" s="6">
        <f>SQRT((kaalutegur R_1*[1]!juhe(K5,6)+jaitetegur R_1*[1]!Jaitekoormus_EN(K$5,JaideJ,hj))^2+(tuuletegur R_1*[1]!Tuulekoormus_en(K$5,Qj,hj,zo,K$4,JaideJ,jaitetegur R_1))^2)</f>
        <v>6.2401891207168637E-2</v>
      </c>
      <c r="L26" s="6">
        <f>SQRT((kaalutegur R_1*[1]!juhe(L5,6)+jaitetegur R_1*[1]!Jaitekoormus_EN(L$5,JaideJ,hj))^2+(tuuletegur R_1*[1]!Tuulekoormus_en(L$5,Qj,hj,zo,L$4,JaideJ,jaitetegur R_1))^2)</f>
        <v>6.2551412635473688E-2</v>
      </c>
      <c r="M26" s="6">
        <f>SQRT((kaalutegur R_1*[1]!juhe(M5,6)+jaitetegur R_1*[1]!Jaitekoormus_EN(M$5,JaideJ,hj))^2+(tuuletegur R_1*[1]!Tuulekoormus_en(M$5,Qj,hj,zo,M$4,JaideJ,jaitetegur R_1))^2)</f>
        <v>6.1752557336092369E-2</v>
      </c>
      <c r="N26" s="6">
        <f>SQRT((kaalutegur R_1*[1]!juhe(N5,6)+jaitetegur R_1*[1]!Jaitekoormus_EN(N$5,JaideJ,hj))^2+(tuuletegur R_1*[1]!Tuulekoormus_en(N$5,Qj,hj,zo,N$4,JaideJ,jaitetegur R_1))^2)</f>
        <v>6.2623916675868085E-2</v>
      </c>
      <c r="O26" s="6">
        <f>SQRT((kaalutegur R_1*[1]!juhe(O5,6)+jaitetegur R_1*[1]!Jaitekoormus_EN(O$5,JaideJ,hj))^2+(tuuletegur R_1*[1]!Tuulekoormus_en(O$5,Qj,hj,zo,O$4,JaideJ,jaitetegur R_1))^2)</f>
        <v>6.3424187503428223E-2</v>
      </c>
      <c r="P26" s="6">
        <f>SQRT((kaalutegur R_1*[1]!juhe(P5,6)+jaitetegur R_1*[1]!Jaitekoormus_EN(P$5,JaideJ,hj))^2+(tuuletegur R_1*[1]!Tuulekoormus_en(P$5,Qj,hj,zo,P$4,JaideJ,jaitetegur R_1))^2)</f>
        <v>6.2453066688116697E-2</v>
      </c>
      <c r="Q26" s="6">
        <f>SQRT((kaalutegur R_1*[1]!juhe(Q5,6)+jaitetegur R_1*[1]!Jaitekoormus_EN(Q$5,JaideJ,hj))^2+(tuuletegur R_1*[1]!Tuulekoormus_en(Q$5,Qj,hj,zo,Q$4,JaideJ,jaitetegur R_1))^2)</f>
        <v>6.1951839050492327E-2</v>
      </c>
      <c r="R26" s="6">
        <f>SQRT((kaalutegur R_1*[1]!juhe(R5,6)+jaitetegur R_1*[1]!Jaitekoormus_EN(R$5,JaideJ,hj))^2+(tuuletegur R_1*[1]!Tuulekoormus_en(R$5,Qj,hj,zo,R$4,JaideJ,jaitetegur R_1))^2)</f>
        <v>6.1992901336647532E-2</v>
      </c>
      <c r="S26" s="6">
        <f>SQRT((kaalutegur R_1*[1]!juhe(S5,6)+jaitetegur R_1*[1]!Jaitekoormus_EN(S$5,JaideJ,hj))^2+(tuuletegur R_1*[1]!Tuulekoormus_en(S$5,Qj,hj,zo,S$4,JaideJ,jaitetegur R_1))^2)</f>
        <v>6.2560082190948149E-2</v>
      </c>
      <c r="T26" s="6">
        <f>SQRT((kaalutegur R_1*[1]!juhe(T5,6)+jaitetegur R_1*[1]!Jaitekoormus_EN(T$5,JaideJ,hj))^2+(tuuletegur R_1*[1]!Tuulekoormus_en(T$5,Qj,hj,zo,T$4,JaideJ,jaitetegur R_1))^2)</f>
        <v>6.3128328513382972E-2</v>
      </c>
      <c r="U26" s="6">
        <f>SQRT((kaalutegur R_1*[1]!juhe(U5,6)+jaitetegur R_1*[1]!Jaitekoormus_EN(U$5,JaideJ,hj))^2+(tuuletegur R_1*[1]!Tuulekoormus_en(U$5,Qj,hj,zo,U$4,JaideJ,jaitetegur R_1))^2)</f>
        <v>6.2978682457905416E-2</v>
      </c>
      <c r="V26" s="6">
        <f>SQRT((kaalutegur R_1*[1]!juhe(V5,6)+jaitetegur R_1*[1]!Jaitekoormus_EN(V$5,JaideJ,hj))^2+(tuuletegur R_1*[1]!Tuulekoormus_en(V$5,Qj,hj,zo,V$4,JaideJ,jaitetegur R_1))^2)</f>
        <v>6.2346524900622417E-2</v>
      </c>
    </row>
    <row r="27" spans="1:22" x14ac:dyDescent="0.2">
      <c r="A27" s="187"/>
      <c r="B27" s="188"/>
      <c r="C27" s="81" t="s">
        <v>104</v>
      </c>
      <c r="D27" s="3">
        <f>[1]!Olekuvorrand(D$4,D$5,D$6,5,D$9,Lähteandmed!$C24,D26)</f>
        <v>111.51999235153198</v>
      </c>
      <c r="E27" s="3">
        <f>[1]!Olekuvorrand(E$4,E$5,E$6,5,E$9,Lähteandmed!$C24,E26)</f>
        <v>111.05960607528687</v>
      </c>
      <c r="F27" s="3">
        <f>[1]!Olekuvorrand(F$4,F$5,F$6,5,F$9,Lähteandmed!$C24,F26)</f>
        <v>110.86744070053101</v>
      </c>
      <c r="G27" s="3">
        <f>[1]!Olekuvorrand(G$4,G$5,G$6,5,G$9,Lähteandmed!$C24,G26)</f>
        <v>110.79329252243042</v>
      </c>
      <c r="H27" s="3">
        <f>[1]!Olekuvorrand(H$4,H$5,H$6,5,H$9,Lähteandmed!$C24,H26)</f>
        <v>110.72951555252075</v>
      </c>
      <c r="I27" s="3">
        <f>[1]!Olekuvorrand(I$4,I$5,I$6,5,I$9,Lähteandmed!$C24,I26)</f>
        <v>108.348548412323</v>
      </c>
      <c r="J27" s="3">
        <f>[1]!Olekuvorrand(J$4,J$5,J$6,5,J$9,Lähteandmed!$C24,J26)</f>
        <v>110.51231622695923</v>
      </c>
      <c r="K27" s="3">
        <f>[1]!Olekuvorrand(K$4,K$5,K$6,5,K$9,Lähteandmed!$C24,K26)</f>
        <v>110.33672094345093</v>
      </c>
      <c r="L27" s="3">
        <f>[1]!Olekuvorrand(L$4,L$5,L$6,5,L$9,Lähteandmed!$C24,L26)</f>
        <v>110.01282930374146</v>
      </c>
      <c r="M27" s="3">
        <f>[1]!Olekuvorrand(M$4,M$5,M$6,5,M$9,Lähteandmed!$C24,M26)</f>
        <v>111.52869462966919</v>
      </c>
      <c r="N27" s="3">
        <f>[1]!Olekuvorrand(N$4,N$5,N$6,5,N$9,Lähteandmed!$C24,N26)</f>
        <v>109.84951257705688</v>
      </c>
      <c r="O27" s="3">
        <f>[1]!Olekuvorrand(O$4,O$5,O$6,5,O$9,Lähteandmed!$C24,O26)</f>
        <v>107.78576135635376</v>
      </c>
      <c r="P27" s="3">
        <f>[1]!Olekuvorrand(P$4,P$5,P$6,5,P$9,Lähteandmed!$C24,P26)</f>
        <v>110.22788286209106</v>
      </c>
      <c r="Q27" s="3">
        <f>[1]!Olekuvorrand(Q$4,Q$5,Q$6,5,Q$9,Lähteandmed!$C24,Q26)</f>
        <v>111.20063066482544</v>
      </c>
      <c r="R27" s="3">
        <f>[1]!Olekuvorrand(R$4,R$5,R$6,5,R$9,Lähteandmed!$C24,R26)</f>
        <v>111.12886667251587</v>
      </c>
      <c r="S27" s="3">
        <f>[1]!Olekuvorrand(S$4,S$5,S$6,5,S$9,Lähteandmed!$C24,S26)</f>
        <v>109.99351739883423</v>
      </c>
      <c r="T27" s="3">
        <f>[1]!Olekuvorrand(T$4,T$5,T$6,5,T$9,Lähteandmed!$C24,T26)</f>
        <v>108.60174894332886</v>
      </c>
      <c r="U27" s="3">
        <f>[1]!Olekuvorrand(U$4,U$5,U$6,5,U$9,Lähteandmed!$C24,U26)</f>
        <v>108.99156332015991</v>
      </c>
      <c r="V27" s="3">
        <f>[1]!Olekuvorrand(V$4,V$5,V$6,5,V$9,Lähteandmed!$C24,V26)</f>
        <v>110.45199632644653</v>
      </c>
    </row>
    <row r="28" spans="1:22" x14ac:dyDescent="0.2">
      <c r="A28" s="42"/>
      <c r="B28" s="188"/>
      <c r="C28" s="81" t="s">
        <v>105</v>
      </c>
      <c r="D28" s="3">
        <f>[1]!ripe(D27,D$9+Lähteandmed!$E24*$D$11,D$4,0)</f>
        <v>8.758078103376965</v>
      </c>
      <c r="E28" s="3">
        <f>[1]!ripe(E27,E$9+Lähteandmed!$E24*$D$11,E$4,0)</f>
        <v>7.7995269411577368</v>
      </c>
      <c r="F28" s="3">
        <f>[1]!ripe(F27,F$9+Lähteandmed!$E24*$D$11,F$4,0)</f>
        <v>7.4638187756396057</v>
      </c>
      <c r="G28" s="3">
        <f>[1]!ripe(G27,G$9+Lähteandmed!$E24*$D$11,G$4,0)</f>
        <v>7.3423458415111789</v>
      </c>
      <c r="H28" s="3">
        <f>[1]!ripe(H27,H$9+Lähteandmed!$E24*$D$11,H$4,0)</f>
        <v>7.2412163982663289</v>
      </c>
      <c r="I28" s="3">
        <f>[1]!ripe(I27,I$9+Lähteandmed!$E24*$D$11,I$4,0)</f>
        <v>4.7522100992264287</v>
      </c>
      <c r="J28" s="3">
        <f>[1]!ripe(J27,J$9+Lähteandmed!$E24*$D$11,J$4,0)</f>
        <v>6.9171789588742723</v>
      </c>
      <c r="K28" s="3">
        <f>[1]!ripe(K27,K$9+Lähteandmed!$E24*$D$11,K$4,0)</f>
        <v>6.6757197598649478</v>
      </c>
      <c r="L28" s="3">
        <f>[1]!ripe(L27,L$9+Lähteandmed!$E24*$D$11,L$4,0)</f>
        <v>6.2716406289773641</v>
      </c>
      <c r="M28" s="3">
        <f>[1]!ripe(M27,M$9+Lähteandmed!$E24*$D$11,M$4,0)</f>
        <v>8.7791156171108167</v>
      </c>
      <c r="N28" s="3">
        <f>[1]!ripe(N27,N$9+Lähteandmed!$E24*$D$11,N$4,0)</f>
        <v>6.0850980398510091</v>
      </c>
      <c r="O28" s="3">
        <f>[1]!ripe(O27,O$9+Lähteandmed!$E24*$D$11,O$4,0)</f>
        <v>4.3756641346602407</v>
      </c>
      <c r="P28" s="3">
        <f>[1]!ripe(P27,P$9+Lähteandmed!$E24*$D$11,P$4,0)</f>
        <v>6.5343989683606898</v>
      </c>
      <c r="Q28" s="3">
        <f>[1]!ripe(Q27,Q$9+Lähteandmed!$E24*$D$11,Q$4,0)</f>
        <v>8.0674520110779735</v>
      </c>
      <c r="R28" s="3">
        <f>[1]!ripe(R27,R$9+Lähteandmed!$E24*$D$11,R$4,0)</f>
        <v>7.9285573840283359</v>
      </c>
      <c r="S28" s="3">
        <f>[1]!ripe(S27,S$9+Lähteandmed!$E24*$D$11,S$4,0)</f>
        <v>6.2490197580988562</v>
      </c>
      <c r="T28" s="3">
        <f>[1]!ripe(T27,T$9+Lähteandmed!$E24*$D$11,T$4,0)</f>
        <v>4.939444002204997</v>
      </c>
      <c r="U28" s="3">
        <f>[1]!ripe(U27,U$9+Lähteandmed!$E24*$D$11,U$4,0)</f>
        <v>5.253380920141951</v>
      </c>
      <c r="V28" s="3">
        <f>[1]!ripe(V27,V$9+Lähteandmed!$E24*$D$11,V$4,0)</f>
        <v>6.8322734995532235</v>
      </c>
    </row>
    <row r="29" spans="1:22" x14ac:dyDescent="0.2">
      <c r="A29" s="42"/>
      <c r="B29" s="188"/>
      <c r="C29" s="81" t="s">
        <v>49</v>
      </c>
      <c r="D29" s="55">
        <f>D28/D$4^2*1000000</f>
        <v>37.100970980681396</v>
      </c>
      <c r="E29" s="55">
        <f t="shared" ref="E29:N29" si="21">E28/E$4^2*1000000</f>
        <v>37.254769274034743</v>
      </c>
      <c r="F29" s="55">
        <f t="shared" si="21"/>
        <v>37.319342575752117</v>
      </c>
      <c r="G29" s="55">
        <f t="shared" si="21"/>
        <v>37.344318467314714</v>
      </c>
      <c r="H29" s="55">
        <f t="shared" si="21"/>
        <v>37.365827705057718</v>
      </c>
      <c r="I29" s="55">
        <f t="shared" si="21"/>
        <v>38.186944454988399</v>
      </c>
      <c r="J29" s="55">
        <f t="shared" si="21"/>
        <v>37.439265968354263</v>
      </c>
      <c r="K29" s="55">
        <f t="shared" si="21"/>
        <v>37.498848657289038</v>
      </c>
      <c r="L29" s="55">
        <f t="shared" si="21"/>
        <v>37.60924999553017</v>
      </c>
      <c r="M29" s="55">
        <f t="shared" si="21"/>
        <v>37.098076093677598</v>
      </c>
      <c r="N29" s="55">
        <f t="shared" si="21"/>
        <v>37.665164850846651</v>
      </c>
      <c r="O29" s="55">
        <f t="shared" ref="O29:U29" si="22">O28/O$4^2*1000000</f>
        <v>38.386331811684165</v>
      </c>
      <c r="P29" s="55">
        <f t="shared" si="22"/>
        <v>37.535874704012343</v>
      </c>
      <c r="Q29" s="55">
        <f t="shared" si="22"/>
        <v>37.207522792483203</v>
      </c>
      <c r="R29" s="55">
        <f t="shared" si="22"/>
        <v>37.2315503962867</v>
      </c>
      <c r="S29" s="55">
        <f t="shared" si="22"/>
        <v>37.61585316885094</v>
      </c>
      <c r="T29" s="55">
        <f t="shared" si="22"/>
        <v>38.09791315754088</v>
      </c>
      <c r="U29" s="55">
        <f t="shared" si="22"/>
        <v>37.961653856144807</v>
      </c>
      <c r="V29" s="55">
        <f t="shared" ref="V29" si="23">V28/V$4^2*1000000</f>
        <v>37.459712251568604</v>
      </c>
    </row>
    <row r="30" spans="1:22" ht="38.25" x14ac:dyDescent="0.2">
      <c r="A30" s="177">
        <v>2</v>
      </c>
      <c r="B30" s="189" t="str">
        <f>Lähteandmed!B27</f>
        <v>Miinimumtemperatuur</v>
      </c>
      <c r="C30" s="82" t="s">
        <v>288</v>
      </c>
      <c r="D30" s="9">
        <f>SQRT((kaalutegur R_2*[1]!juhe(D5,6)+jaitetegur R_2*[1]!Jaitekoormus_EN(D$5,JaideJ,hj))^2+(tuuletegur R_2*[1]!Tuulekoormus_en(D$5,Qj,hj,zo,D$4,JaideJ,jaitetegur R_2))^2)</f>
        <v>3.3099999999999997E-2</v>
      </c>
      <c r="E30" s="9">
        <f>SQRT((kaalutegur R_2*[1]!juhe(E5,6)+jaitetegur R_2*[1]!Jaitekoormus_EN(E$5,JaideJ,hj))^2+(tuuletegur R_2*[1]!Tuulekoormus_en(E$5,Qj,hj,zo,E$4,JaideJ,jaitetegur R_2))^2)</f>
        <v>3.3099999999999997E-2</v>
      </c>
      <c r="F30" s="9">
        <f>SQRT((kaalutegur R_2*[1]!juhe(F5,6)+jaitetegur R_2*[1]!Jaitekoormus_EN(F$5,JaideJ,hj))^2+(tuuletegur R_2*[1]!Tuulekoormus_en(F$5,Qj,hj,zo,F$4,JaideJ,jaitetegur R_2))^2)</f>
        <v>3.3099999999999997E-2</v>
      </c>
      <c r="G30" s="9">
        <f>SQRT((kaalutegur R_2*[1]!juhe(G5,6)+jaitetegur R_2*[1]!Jaitekoormus_EN(G$5,JaideJ,hj))^2+(tuuletegur R_2*[1]!Tuulekoormus_en(G$5,Qj,hj,zo,G$4,JaideJ,jaitetegur R_2))^2)</f>
        <v>3.3099999999999997E-2</v>
      </c>
      <c r="H30" s="9">
        <f>SQRT((kaalutegur R_2*[1]!juhe(H5,6)+jaitetegur R_2*[1]!Jaitekoormus_EN(H$5,JaideJ,hj))^2+(tuuletegur R_2*[1]!Tuulekoormus_en(H$5,Qj,hj,zo,H$4,JaideJ,jaitetegur R_2))^2)</f>
        <v>3.3099999999999997E-2</v>
      </c>
      <c r="I30" s="9">
        <f>SQRT((kaalutegur R_2*[1]!juhe(I5,6)+jaitetegur R_2*[1]!Jaitekoormus_EN(I$5,JaideJ,hj))^2+(tuuletegur R_2*[1]!Tuulekoormus_en(I$5,Qj,hj,zo,I$4,JaideJ,jaitetegur R_2))^2)</f>
        <v>3.3099999999999997E-2</v>
      </c>
      <c r="J30" s="9">
        <f>SQRT((kaalutegur R_2*[1]!juhe(J5,6)+jaitetegur R_2*[1]!Jaitekoormus_EN(J$5,JaideJ,hj))^2+(tuuletegur R_2*[1]!Tuulekoormus_en(J$5,Qj,hj,zo,J$4,JaideJ,jaitetegur R_2))^2)</f>
        <v>3.3099999999999997E-2</v>
      </c>
      <c r="K30" s="9">
        <f>SQRT((kaalutegur R_2*[1]!juhe(K5,6)+jaitetegur R_2*[1]!Jaitekoormus_EN(K$5,JaideJ,hj))^2+(tuuletegur R_2*[1]!Tuulekoormus_en(K$5,Qj,hj,zo,K$4,JaideJ,jaitetegur R_2))^2)</f>
        <v>3.3099999999999997E-2</v>
      </c>
      <c r="L30" s="9">
        <f>SQRT((kaalutegur R_2*[1]!juhe(L5,6)+jaitetegur R_2*[1]!Jaitekoormus_EN(L$5,JaideJ,hj))^2+(tuuletegur R_2*[1]!Tuulekoormus_en(L$5,Qj,hj,zo,L$4,JaideJ,jaitetegur R_2))^2)</f>
        <v>3.3099999999999997E-2</v>
      </c>
      <c r="M30" s="9">
        <f>SQRT((kaalutegur R_2*[1]!juhe(M5,6)+jaitetegur R_2*[1]!Jaitekoormus_EN(M$5,JaideJ,hj))^2+(tuuletegur R_2*[1]!Tuulekoormus_en(M$5,Qj,hj,zo,M$4,JaideJ,jaitetegur R_2))^2)</f>
        <v>3.3099999999999997E-2</v>
      </c>
      <c r="N30" s="9">
        <f>SQRT((kaalutegur R_2*[1]!juhe(N5,6)+jaitetegur R_2*[1]!Jaitekoormus_EN(N$5,JaideJ,hj))^2+(tuuletegur R_2*[1]!Tuulekoormus_en(N$5,Qj,hj,zo,N$4,JaideJ,jaitetegur R_2))^2)</f>
        <v>3.3099999999999997E-2</v>
      </c>
      <c r="O30" s="9">
        <f>SQRT((kaalutegur R_2*[1]!juhe(O5,6)+jaitetegur R_2*[1]!Jaitekoormus_EN(O$5,JaideJ,hj))^2+(tuuletegur R_2*[1]!Tuulekoormus_en(O$5,Qj,hj,zo,O$4,JaideJ,jaitetegur R_2))^2)</f>
        <v>3.3099999999999997E-2</v>
      </c>
      <c r="P30" s="9">
        <f>SQRT((kaalutegur R_2*[1]!juhe(P5,6)+jaitetegur R_2*[1]!Jaitekoormus_EN(P$5,JaideJ,hj))^2+(tuuletegur R_2*[1]!Tuulekoormus_en(P$5,Qj,hj,zo,P$4,JaideJ,jaitetegur R_2))^2)</f>
        <v>3.3099999999999997E-2</v>
      </c>
      <c r="Q30" s="9">
        <f>SQRT((kaalutegur R_2*[1]!juhe(Q5,6)+jaitetegur R_2*[1]!Jaitekoormus_EN(Q$5,JaideJ,hj))^2+(tuuletegur R_2*[1]!Tuulekoormus_en(Q$5,Qj,hj,zo,Q$4,JaideJ,jaitetegur R_2))^2)</f>
        <v>3.3099999999999997E-2</v>
      </c>
      <c r="R30" s="9">
        <f>SQRT((kaalutegur R_2*[1]!juhe(R5,6)+jaitetegur R_2*[1]!Jaitekoormus_EN(R$5,JaideJ,hj))^2+(tuuletegur R_2*[1]!Tuulekoormus_en(R$5,Qj,hj,zo,R$4,JaideJ,jaitetegur R_2))^2)</f>
        <v>3.3099999999999997E-2</v>
      </c>
      <c r="S30" s="9">
        <f>SQRT((kaalutegur R_2*[1]!juhe(S5,6)+jaitetegur R_2*[1]!Jaitekoormus_EN(S$5,JaideJ,hj))^2+(tuuletegur R_2*[1]!Tuulekoormus_en(S$5,Qj,hj,zo,S$4,JaideJ,jaitetegur R_2))^2)</f>
        <v>3.3099999999999997E-2</v>
      </c>
      <c r="T30" s="9">
        <f>SQRT((kaalutegur R_2*[1]!juhe(T5,6)+jaitetegur R_2*[1]!Jaitekoormus_EN(T$5,JaideJ,hj))^2+(tuuletegur R_2*[1]!Tuulekoormus_en(T$5,Qj,hj,zo,T$4,JaideJ,jaitetegur R_2))^2)</f>
        <v>3.3099999999999997E-2</v>
      </c>
      <c r="U30" s="9">
        <f>SQRT((kaalutegur R_2*[1]!juhe(U5,6)+jaitetegur R_2*[1]!Jaitekoormus_EN(U$5,JaideJ,hj))^2+(tuuletegur R_2*[1]!Tuulekoormus_en(U$5,Qj,hj,zo,U$4,JaideJ,jaitetegur R_2))^2)</f>
        <v>3.3099999999999997E-2</v>
      </c>
      <c r="V30" s="9">
        <f>SQRT((kaalutegur R_2*[1]!juhe(V5,6)+jaitetegur R_2*[1]!Jaitekoormus_EN(V$5,JaideJ,hj))^2+(tuuletegur R_2*[1]!Tuulekoormus_en(V$5,Qj,hj,zo,V$4,JaideJ,jaitetegur R_2))^2)</f>
        <v>3.3099999999999997E-2</v>
      </c>
    </row>
    <row r="31" spans="1:22" x14ac:dyDescent="0.2">
      <c r="A31" s="177"/>
      <c r="B31" s="189"/>
      <c r="C31" s="82" t="s">
        <v>104</v>
      </c>
      <c r="D31" s="22">
        <f>[1]!Olekuvorrand(D$4,D$5,D$6,5,D$9,Lähteandmed!$C27,D30)</f>
        <v>76.510846614837646</v>
      </c>
      <c r="E31" s="22">
        <f>[1]!Olekuvorrand(E$4,E$5,E$6,5,E$9,Lähteandmed!$C27,E30)</f>
        <v>77.952563762664795</v>
      </c>
      <c r="F31" s="22">
        <f>[1]!Olekuvorrand(F$4,F$5,F$6,5,F$9,Lähteandmed!$C27,F30)</f>
        <v>78.541696071624756</v>
      </c>
      <c r="G31" s="22">
        <f>[1]!Olekuvorrand(G$4,G$5,G$6,5,G$9,Lähteandmed!$C27,G30)</f>
        <v>78.767478466033936</v>
      </c>
      <c r="H31" s="22">
        <f>[1]!Olekuvorrand(H$4,H$5,H$6,5,H$9,Lähteandmed!$C27,H30)</f>
        <v>78.960835933685303</v>
      </c>
      <c r="I31" s="22">
        <f>[1]!Olekuvorrand(I$4,I$5,I$6,5,I$9,Lähteandmed!$C27,I30)</f>
        <v>85.957229137420654</v>
      </c>
      <c r="J31" s="22">
        <f>[1]!Olekuvorrand(J$4,J$5,J$6,5,J$9,Lähteandmed!$C27,J30)</f>
        <v>79.616129398345947</v>
      </c>
      <c r="K31" s="22">
        <f>[1]!Olekuvorrand(K$4,K$5,K$6,5,K$9,Lähteandmed!$C27,K30)</f>
        <v>80.142557621002197</v>
      </c>
      <c r="L31" s="22">
        <f>[1]!Olekuvorrand(L$4,L$5,L$6,5,L$9,Lähteandmed!$C27,L30)</f>
        <v>81.106007099151611</v>
      </c>
      <c r="M31" s="22">
        <f>[1]!Olekuvorrand(M$4,M$5,M$6,5,M$9,Lähteandmed!$C27,M30)</f>
        <v>76.482594013214111</v>
      </c>
      <c r="N31" s="22">
        <f>[1]!Olekuvorrand(N$4,N$5,N$6,5,N$9,Lähteandmed!$C27,N30)</f>
        <v>81.589281558990479</v>
      </c>
      <c r="O31" s="22">
        <f>[1]!Olekuvorrand(O$4,O$5,O$6,5,O$9,Lähteandmed!$C27,O30)</f>
        <v>87.563097476959229</v>
      </c>
      <c r="P31" s="22">
        <f>[1]!Olekuvorrand(P$4,P$5,P$6,5,P$9,Lähteandmed!$C27,P30)</f>
        <v>80.467164516448975</v>
      </c>
      <c r="Q31" s="22">
        <f>[1]!Olekuvorrand(Q$4,Q$5,Q$6,5,Q$9,Lähteandmed!$C27,Q30)</f>
        <v>77.516257762908936</v>
      </c>
      <c r="R31" s="22">
        <f>[1]!Olekuvorrand(R$4,R$5,R$6,5,R$9,Lähteandmed!$C27,R30)</f>
        <v>77.738940715789795</v>
      </c>
      <c r="S31" s="22">
        <f>[1]!Olekuvorrand(S$4,S$5,S$6,5,S$9,Lähteandmed!$C27,S30)</f>
        <v>81.163227558135986</v>
      </c>
      <c r="T31" s="22">
        <f>[1]!Olekuvorrand(T$4,T$5,T$6,5,T$9,Lähteandmed!$C27,T30)</f>
        <v>85.228860378265381</v>
      </c>
      <c r="U31" s="22">
        <f>[1]!Olekuvorrand(U$4,U$5,U$6,5,U$9,Lähteandmed!$C27,U30)</f>
        <v>84.100902080535889</v>
      </c>
      <c r="V31" s="22">
        <f>[1]!Olekuvorrand(V$4,V$5,V$6,5,V$9,Lähteandmed!$C27,V30)</f>
        <v>79.797327518463135</v>
      </c>
    </row>
    <row r="32" spans="1:22" x14ac:dyDescent="0.2">
      <c r="A32" s="177"/>
      <c r="B32" s="189"/>
      <c r="C32" s="82" t="s">
        <v>105</v>
      </c>
      <c r="D32" s="9">
        <f>[1]!ripe(D31,D$9+Lähteandmed!$E27*$D$11,D$4,0)</f>
        <v>12.765520789745237</v>
      </c>
      <c r="E32" s="9">
        <f>[1]!ripe(E31,E$9+Lähteandmed!$E27*$D$11,E$4,0)</f>
        <v>11.112044913568781</v>
      </c>
      <c r="F32" s="9">
        <f>[1]!ripe(F31,F$9+Lähteandmed!$E27*$D$11,F$4,0)</f>
        <v>10.535734863086155</v>
      </c>
      <c r="G32" s="9">
        <f>[1]!ripe(G31,G$9+Lähteandmed!$E27*$D$11,G$4,0)</f>
        <v>10.32764646604992</v>
      </c>
      <c r="H32" s="9">
        <f>[1]!ripe(H31,H$9+Lähteandmed!$E27*$D$11,H$4,0)</f>
        <v>10.154608601970724</v>
      </c>
      <c r="I32" s="9">
        <f>[1]!ripe(I31,I$9+Lähteandmed!$E27*$D$11,I$4,0)</f>
        <v>5.9901310357317037</v>
      </c>
      <c r="J32" s="9">
        <f>[1]!ripe(J31,J$9+Lähteandmed!$E27*$D$11,J$4,0)</f>
        <v>9.6014899779524274</v>
      </c>
      <c r="K32" s="9">
        <f>[1]!ripe(K31,K$9+Lähteandmed!$E27*$D$11,K$4,0)</f>
        <v>9.1908350582496539</v>
      </c>
      <c r="L32" s="9">
        <f>[1]!ripe(L31,L$9+Lähteandmed!$E27*$D$11,L$4,0)</f>
        <v>8.5069029366298761</v>
      </c>
      <c r="M32" s="9">
        <f>[1]!ripe(M31,M$9+Lähteandmed!$E27*$D$11,M$4,0)</f>
        <v>12.801910256994503</v>
      </c>
      <c r="N32" s="9">
        <f>[1]!ripe(N31,N$9+Lähteandmed!$E27*$D$11,N$4,0)</f>
        <v>8.1928047519077634</v>
      </c>
      <c r="O32" s="9">
        <f>[1]!ripe(O31,O$9+Lähteandmed!$E27*$D$11,O$4,0)</f>
        <v>5.3862220933669871</v>
      </c>
      <c r="P32" s="9">
        <f>[1]!ripe(P31,P$9+Lähteandmed!$E27*$D$11,P$4,0)</f>
        <v>8.9511413554455963</v>
      </c>
      <c r="Q32" s="9">
        <f>[1]!ripe(Q31,Q$9+Lähteandmed!$E27*$D$11,Q$4,0)</f>
        <v>11.573130300407055</v>
      </c>
      <c r="R32" s="9">
        <f>[1]!ripe(R31,R$9+Lähteandmed!$E27*$D$11,R$4,0)</f>
        <v>11.333979963224722</v>
      </c>
      <c r="S32" s="9">
        <f>[1]!ripe(S31,S$9+Lähteandmed!$E27*$D$11,S$4,0)</f>
        <v>8.4687571473887715</v>
      </c>
      <c r="T32" s="9">
        <f>[1]!ripe(T31,T$9+Lähteandmed!$E27*$D$11,T$4,0)</f>
        <v>6.2940212395928823</v>
      </c>
      <c r="U32" s="9">
        <f>[1]!ripe(U31,U$9+Lähteandmed!$E27*$D$11,U$4,0)</f>
        <v>6.8081814230038642</v>
      </c>
      <c r="V32" s="9">
        <f>[1]!ripe(V31,V$9+Lähteandmed!$E27*$D$11,V$4,0)</f>
        <v>9.4569363529038721</v>
      </c>
    </row>
    <row r="33" spans="1:22" x14ac:dyDescent="0.2">
      <c r="A33" s="39"/>
      <c r="B33" s="189"/>
      <c r="C33" s="82" t="s">
        <v>49</v>
      </c>
      <c r="D33" s="56">
        <f>D32/D$4^2*1000000</f>
        <v>54.077299926225358</v>
      </c>
      <c r="E33" s="56">
        <f t="shared" ref="E33:N33" si="24">E32/E$4^2*1000000</f>
        <v>53.077151029914496</v>
      </c>
      <c r="F33" s="56">
        <f t="shared" si="24"/>
        <v>52.679025370509912</v>
      </c>
      <c r="G33" s="56">
        <f t="shared" si="24"/>
        <v>52.528024009098758</v>
      </c>
      <c r="H33" s="56">
        <f t="shared" si="24"/>
        <v>52.399394599556281</v>
      </c>
      <c r="I33" s="56">
        <f t="shared" si="24"/>
        <v>48.134404069555785</v>
      </c>
      <c r="J33" s="56">
        <f t="shared" si="24"/>
        <v>51.968112884497472</v>
      </c>
      <c r="K33" s="56">
        <f t="shared" si="24"/>
        <v>51.626752662005444</v>
      </c>
      <c r="L33" s="56">
        <f t="shared" si="24"/>
        <v>51.013484056019799</v>
      </c>
      <c r="M33" s="56">
        <f t="shared" si="24"/>
        <v>54.097276032310731</v>
      </c>
      <c r="N33" s="56">
        <f t="shared" si="24"/>
        <v>50.711317968997136</v>
      </c>
      <c r="O33" s="56">
        <f t="shared" ref="O33:U33" si="25">O32/O$4^2*1000000</f>
        <v>47.251640465193844</v>
      </c>
      <c r="P33" s="56">
        <f t="shared" si="25"/>
        <v>51.418488831605572</v>
      </c>
      <c r="Q33" s="56">
        <f t="shared" si="25"/>
        <v>53.375899706806642</v>
      </c>
      <c r="R33" s="56">
        <f t="shared" si="25"/>
        <v>53.223004608803727</v>
      </c>
      <c r="S33" s="56">
        <f t="shared" si="25"/>
        <v>50.977519308684109</v>
      </c>
      <c r="T33" s="56">
        <f t="shared" si="25"/>
        <v>48.545762334927609</v>
      </c>
      <c r="U33" s="56">
        <f t="shared" si="25"/>
        <v>49.196856367103983</v>
      </c>
      <c r="V33" s="56">
        <f t="shared" ref="V33" si="26">V32/V$4^2*1000000</f>
        <v>51.850107374118309</v>
      </c>
    </row>
    <row r="34" spans="1:22" ht="38.25" x14ac:dyDescent="0.2">
      <c r="A34" s="187">
        <v>3</v>
      </c>
      <c r="B34" s="188" t="str">
        <f>Lähteandmed!B30</f>
        <v>Mõõdukas tuul</v>
      </c>
      <c r="C34" s="81" t="s">
        <v>288</v>
      </c>
      <c r="D34" s="6">
        <f>SQRT((kaalutegur R_3*[1]!juhe(D5,6)+jaitetegur R_3*[1]!Jaitekoormus_EN(D$5,JaideJ,hj))^2+(tuuletegur R_3*[1]!Tuulekoormus_en(D$5,Qj,hj,zo,D$4,JaideJ,jaitetegur R_3))^2)</f>
        <v>3.9122428065288491E-2</v>
      </c>
      <c r="E34" s="6">
        <f>SQRT((kaalutegur R_3*[1]!juhe(E5,6)+jaitetegur R_3*[1]!Jaitekoormus_EN(E$5,JaideJ,hj))^2+(tuuletegur R_3*[1]!Tuulekoormus_en(E$5,Qj,hj,zo,E$4,JaideJ,jaitetegur R_3))^2)</f>
        <v>3.9191609318708097E-2</v>
      </c>
      <c r="F34" s="6">
        <f>SQRT((kaalutegur R_3*[1]!juhe(F5,6)+jaitetegur R_3*[1]!Jaitekoormus_EN(F$5,JaideJ,hj))^2+(tuuletegur R_3*[1]!Tuulekoormus_en(F$5,Qj,hj,zo,F$4,JaideJ,jaitetegur R_3))^2)</f>
        <v>3.921804112385377E-2</v>
      </c>
      <c r="G34" s="6">
        <f>SQRT((kaalutegur R_3*[1]!juhe(G5,6)+jaitetegur R_3*[1]!Jaitekoormus_EN(G$5,JaideJ,hj))^2+(tuuletegur R_3*[1]!Tuulekoormus_en(G$5,Qj,hj,zo,G$4,JaideJ,jaitetegur R_3))^2)</f>
        <v>3.9227923889218634E-2</v>
      </c>
      <c r="H34" s="6">
        <f>SQRT((kaalutegur R_3*[1]!juhe(H5,6)+jaitetegur R_3*[1]!Jaitekoormus_EN(H$5,JaideJ,hj))^2+(tuuletegur R_3*[1]!Tuulekoormus_en(H$5,Qj,hj,zo,H$4,JaideJ,jaitetegur R_3))^2)</f>
        <v>3.9236287870309243E-2</v>
      </c>
      <c r="I34" s="6">
        <f>SQRT((kaalutegur R_3*[1]!juhe(I5,6)+jaitetegur R_3*[1]!Jaitekoormus_EN(I$5,JaideJ,hj))^2+(tuuletegur R_3*[1]!Tuulekoormus_en(I$5,Qj,hj,zo,I$4,JaideJ,jaitetegur R_3))^2)</f>
        <v>3.9494870574698734E-2</v>
      </c>
      <c r="J34" s="6">
        <f>SQRT((kaalutegur R_3*[1]!juhe(J5,6)+jaitetegur R_3*[1]!Jaitekoormus_EN(J$5,JaideJ,hj))^2+(tuuletegur R_3*[1]!Tuulekoormus_en(J$5,Qj,hj,zo,J$4,JaideJ,jaitetegur R_3))^2)</f>
        <v>3.926396442511744E-2</v>
      </c>
      <c r="K34" s="6">
        <f>SQRT((kaalutegur R_3*[1]!juhe(K5,6)+jaitetegur R_3*[1]!Jaitekoormus_EN(K$5,JaideJ,hj))^2+(tuuletegur R_3*[1]!Tuulekoormus_en(K$5,Qj,hj,zo,K$4,JaideJ,jaitetegur R_3))^2)</f>
        <v>3.9285515959409385E-2</v>
      </c>
      <c r="L34" s="6">
        <f>SQRT((kaalutegur R_3*[1]!juhe(L5,6)+jaitetegur R_3*[1]!Jaitekoormus_EN(L$5,JaideJ,hj))^2+(tuuletegur R_3*[1]!Tuulekoormus_en(L$5,Qj,hj,zo,L$4,JaideJ,jaitetegur R_3))^2)</f>
        <v>3.9323543528412178E-2</v>
      </c>
      <c r="M34" s="6">
        <f>SQRT((kaalutegur R_3*[1]!juhe(M5,6)+jaitetegur R_3*[1]!Jaitekoormus_EN(M$5,JaideJ,hj))^2+(tuuletegur R_3*[1]!Tuulekoormus_en(M$5,Qj,hj,zo,M$4,JaideJ,jaitetegur R_3))^2)</f>
        <v>3.91210037448885E-2</v>
      </c>
      <c r="N34" s="6">
        <f>SQRT((kaalutegur R_3*[1]!juhe(N5,6)+jaitetegur R_3*[1]!Jaitekoormus_EN(N$5,JaideJ,hj))^2+(tuuletegur R_3*[1]!Tuulekoormus_en(N$5,Qj,hj,zo,N$4,JaideJ,jaitetegur R_3))^2)</f>
        <v>3.9342002876978324E-2</v>
      </c>
      <c r="O34" s="6">
        <f>SQRT((kaalutegur R_3*[1]!juhe(O5,6)+jaitetegur R_3*[1]!Jaitekoormus_EN(O$5,JaideJ,hj))^2+(tuuletegur R_3*[1]!Tuulekoormus_en(O$5,Qj,hj,zo,O$4,JaideJ,jaitetegur R_3))^2)</f>
        <v>3.954659036725168E-2</v>
      </c>
      <c r="P34" s="6">
        <f>SQRT((kaalutegur R_3*[1]!juhe(P5,6)+jaitetegur R_3*[1]!Jaitekoormus_EN(P$5,JaideJ,hj))^2+(tuuletegur R_3*[1]!Tuulekoormus_en(P$5,Qj,hj,zo,P$4,JaideJ,jaitetegur R_3))^2)</f>
        <v>3.9298525242050193E-2</v>
      </c>
      <c r="Q34" s="6">
        <f>SQRT((kaalutegur R_3*[1]!juhe(Q5,6)+jaitetegur R_3*[1]!Jaitekoormus_EN(Q$5,JaideJ,hj))^2+(tuuletegur R_3*[1]!Tuulekoormus_en(Q$5,Qj,hj,zo,Q$4,JaideJ,jaitetegur R_3))^2)</f>
        <v>3.9171383149923328E-2</v>
      </c>
      <c r="R34" s="6">
        <f>SQRT((kaalutegur R_3*[1]!juhe(R5,6)+jaitetegur R_3*[1]!Jaitekoormus_EN(R$5,JaideJ,hj))^2+(tuuletegur R_3*[1]!Tuulekoormus_en(R$5,Qj,hj,zo,R$4,JaideJ,jaitetegur R_3))^2)</f>
        <v>3.9181776000861049E-2</v>
      </c>
      <c r="S34" s="6">
        <f>SQRT((kaalutegur R_3*[1]!juhe(S5,6)+jaitetegur R_3*[1]!Jaitekoormus_EN(S$5,JaideJ,hj))^2+(tuuletegur R_3*[1]!Tuulekoormus_en(S$5,Qj,hj,zo,S$4,JaideJ,jaitetegur R_3))^2)</f>
        <v>3.9325750105981577E-2</v>
      </c>
      <c r="T34" s="6">
        <f>SQRT((kaalutegur R_3*[1]!juhe(T5,6)+jaitetegur R_3*[1]!Jaitekoormus_EN(T$5,JaideJ,hj))^2+(tuuletegur R_3*[1]!Tuulekoormus_en(T$5,Qj,hj,zo,T$4,JaideJ,jaitetegur R_3))^2)</f>
        <v>3.9470775742857858E-2</v>
      </c>
      <c r="U34" s="6">
        <f>SQRT((kaalutegur R_3*[1]!juhe(U5,6)+jaitetegur R_3*[1]!Jaitekoormus_EN(U$5,JaideJ,hj))^2+(tuuletegur R_3*[1]!Tuulekoormus_en(U$5,Qj,hj,zo,U$4,JaideJ,jaitetegur R_3))^2)</f>
        <v>3.9432508302939463E-2</v>
      </c>
      <c r="V34" s="6">
        <f>SQRT((kaalutegur R_3*[1]!juhe(V5,6)+jaitetegur R_3*[1]!Jaitekoormus_EN(V$5,JaideJ,hj))^2+(tuuletegur R_3*[1]!Tuulekoormus_en(V$5,Qj,hj,zo,V$4,JaideJ,jaitetegur R_3))^2)</f>
        <v>3.9271448493141028E-2</v>
      </c>
    </row>
    <row r="35" spans="1:22" x14ac:dyDescent="0.2">
      <c r="A35" s="187"/>
      <c r="B35" s="188"/>
      <c r="C35" s="81" t="s">
        <v>104</v>
      </c>
      <c r="D35" s="3">
        <f>[1]!Olekuvorrand(D$4,D$5,D$6,5,D$9,Lähteandmed!$C30,D34)</f>
        <v>79.684913158416748</v>
      </c>
      <c r="E35" s="3">
        <f>[1]!Olekuvorrand(E$4,E$5,E$6,5,E$9,Lähteandmed!$C30,E34)</f>
        <v>80.101072788238525</v>
      </c>
      <c r="F35" s="3">
        <f>[1]!Olekuvorrand(F$4,F$5,F$6,5,F$9,Lähteandmed!$C30,F34)</f>
        <v>80.264747142791748</v>
      </c>
      <c r="G35" s="3">
        <f>[1]!Olekuvorrand(G$4,G$5,G$6,5,G$9,Lähteandmed!$C30,G34)</f>
        <v>80.326616764068604</v>
      </c>
      <c r="H35" s="3">
        <f>[1]!Olekuvorrand(H$4,H$5,H$6,5,H$9,Lähteandmed!$C30,H34)</f>
        <v>80.379188060760498</v>
      </c>
      <c r="I35" s="3">
        <f>[1]!Olekuvorrand(I$4,I$5,I$6,5,I$9,Lähteandmed!$C30,I34)</f>
        <v>82.118093967437744</v>
      </c>
      <c r="J35" s="3">
        <f>[1]!Olekuvorrand(J$4,J$5,J$6,5,J$9,Lähteandmed!$C30,J34)</f>
        <v>80.555140972137451</v>
      </c>
      <c r="K35" s="3">
        <f>[1]!Olekuvorrand(K$4,K$5,K$6,5,K$9,Lähteandmed!$C30,K34)</f>
        <v>80.693900585174561</v>
      </c>
      <c r="L35" s="3">
        <f>[1]!Olekuvorrand(L$4,L$5,L$6,5,L$9,Lähteandmed!$C30,L34)</f>
        <v>80.942690372467041</v>
      </c>
      <c r="M35" s="3">
        <f>[1]!Olekuvorrand(M$4,M$5,M$6,5,M$9,Lähteandmed!$C30,M34)</f>
        <v>79.676568508148193</v>
      </c>
      <c r="N35" s="3">
        <f>[1]!Olekuvorrand(N$4,N$5,N$6,5,N$9,Lähteandmed!$C30,N34)</f>
        <v>81.065237522125244</v>
      </c>
      <c r="O35" s="3">
        <f>[1]!Olekuvorrand(O$4,O$5,O$6,5,O$9,Lähteandmed!$C30,O34)</f>
        <v>82.487285137176514</v>
      </c>
      <c r="P35" s="3">
        <f>[1]!Olekuvorrand(P$4,P$5,P$6,5,P$9,Lähteandmed!$C30,P34)</f>
        <v>80.778539180755615</v>
      </c>
      <c r="Q35" s="3">
        <f>[1]!Olekuvorrand(Q$4,Q$5,Q$6,5,Q$9,Lähteandmed!$C30,Q34)</f>
        <v>79.977571964263916</v>
      </c>
      <c r="R35" s="3">
        <f>[1]!Olekuvorrand(R$4,R$5,R$6,5,R$9,Lähteandmed!$C30,R34)</f>
        <v>80.040872097015381</v>
      </c>
      <c r="S35" s="3">
        <f>[1]!Olekuvorrand(S$4,S$5,S$6,5,S$9,Lähteandmed!$C30,S34)</f>
        <v>80.957233905792236</v>
      </c>
      <c r="T35" s="3">
        <f>[1]!Olekuvorrand(T$4,T$5,T$6,5,T$9,Lähteandmed!$C30,T34)</f>
        <v>81.947982311248779</v>
      </c>
      <c r="U35" s="3">
        <f>[1]!Olekuvorrand(U$4,U$5,U$6,5,U$9,Lähteandmed!$C30,U34)</f>
        <v>81.680834293365479</v>
      </c>
      <c r="V35" s="3">
        <f>[1]!Olekuvorrand(V$4,V$5,V$6,5,V$9,Lähteandmed!$C30,V34)</f>
        <v>80.603063106536865</v>
      </c>
    </row>
    <row r="36" spans="1:22" x14ac:dyDescent="0.2">
      <c r="A36" s="187"/>
      <c r="B36" s="188"/>
      <c r="C36" s="81" t="s">
        <v>105</v>
      </c>
      <c r="D36" s="3">
        <f>[1]!ripe(D35,D$9+Lähteandmed!$E30*$D$11,D$4,0)</f>
        <v>12.257035421008734</v>
      </c>
      <c r="E36" s="3">
        <f>[1]!ripe(E35,E$9+Lähteandmed!$E30*$D$11,E$4,0)</f>
        <v>10.813992366226509</v>
      </c>
      <c r="F36" s="3">
        <f>[1]!ripe(F35,F$9+Lähteandmed!$E30*$D$11,F$4,0)</f>
        <v>10.30956322625191</v>
      </c>
      <c r="G36" s="3">
        <f>[1]!ripe(G35,G$9+Lähteandmed!$E30*$D$11,G$4,0)</f>
        <v>10.127187019574347</v>
      </c>
      <c r="H36" s="3">
        <f>[1]!ripe(H35,H$9+Lähteandmed!$E30*$D$11,H$4,0)</f>
        <v>9.9754227821371888</v>
      </c>
      <c r="I36" s="3">
        <f>[1]!ripe(I35,I$9+Lähteandmed!$E30*$D$11,I$4,0)</f>
        <v>6.2701779976254208</v>
      </c>
      <c r="J36" s="3">
        <f>[1]!ripe(J35,J$9+Lähteandmed!$E30*$D$11,J$4,0)</f>
        <v>9.4895677578912778</v>
      </c>
      <c r="K36" s="3">
        <f>[1]!ripe(K35,K$9+Lähteandmed!$E30*$D$11,K$4,0)</f>
        <v>9.1280384626273374</v>
      </c>
      <c r="L36" s="3">
        <f>[1]!ripe(L35,L$9+Lähteandmed!$E30*$D$11,L$4,0)</f>
        <v>8.5240671738876284</v>
      </c>
      <c r="M36" s="3">
        <f>[1]!ripe(M35,M$9+Lähteandmed!$E30*$D$11,M$4,0)</f>
        <v>12.288723311159933</v>
      </c>
      <c r="N36" s="3">
        <f>[1]!ripe(N35,N$9+Lähteandmed!$E30*$D$11,N$4,0)</f>
        <v>8.2457669167847438</v>
      </c>
      <c r="O36" s="3">
        <f>[1]!ripe(O35,O$9+Lähteandmed!$E30*$D$11,O$4,0)</f>
        <v>5.7176604783357359</v>
      </c>
      <c r="P36" s="3">
        <f>[1]!ripe(P35,P$9+Lähteandmed!$E30*$D$11,P$4,0)</f>
        <v>8.916637653559178</v>
      </c>
      <c r="Q36" s="3">
        <f>[1]!ripe(Q35,Q$9+Lähteandmed!$E30*$D$11,Q$4,0)</f>
        <v>11.216966575216055</v>
      </c>
      <c r="R36" s="3">
        <f>[1]!ripe(R35,R$9+Lähteandmed!$E30*$D$11,R$4,0)</f>
        <v>11.008020944188724</v>
      </c>
      <c r="S36" s="3">
        <f>[1]!ripe(S35,S$9+Lähteandmed!$E30*$D$11,S$4,0)</f>
        <v>8.490305687666627</v>
      </c>
      <c r="T36" s="3">
        <f>[1]!ripe(T35,T$9+Lähteandmed!$E30*$D$11,T$4,0)</f>
        <v>6.5460093380903652</v>
      </c>
      <c r="U36" s="3">
        <f>[1]!ripe(U35,U$9+Lähteandmed!$E30*$D$11,U$4,0)</f>
        <v>7.0098965584277675</v>
      </c>
      <c r="V36" s="3">
        <f>[1]!ripe(V35,V$9+Lähteandmed!$E30*$D$11,V$4,0)</f>
        <v>9.3624016059599331</v>
      </c>
    </row>
    <row r="37" spans="1:22" x14ac:dyDescent="0.2">
      <c r="A37" s="42"/>
      <c r="B37" s="188"/>
      <c r="C37" s="81" t="s">
        <v>49</v>
      </c>
      <c r="D37" s="55">
        <f>D36/D$4^2*1000000</f>
        <v>51.923254177042111</v>
      </c>
      <c r="E37" s="55">
        <f t="shared" ref="E37:N37" si="27">E36/E$4^2*1000000</f>
        <v>51.653490471197799</v>
      </c>
      <c r="F37" s="55">
        <f t="shared" si="27"/>
        <v>51.548159650205442</v>
      </c>
      <c r="G37" s="55">
        <f t="shared" si="27"/>
        <v>51.508455935004235</v>
      </c>
      <c r="H37" s="55">
        <f t="shared" si="27"/>
        <v>51.474767285187887</v>
      </c>
      <c r="I37" s="55">
        <f t="shared" si="27"/>
        <v>50.384754444503315</v>
      </c>
      <c r="J37" s="55">
        <f t="shared" si="27"/>
        <v>51.362333304476316</v>
      </c>
      <c r="K37" s="55">
        <f t="shared" si="27"/>
        <v>51.274011666256719</v>
      </c>
      <c r="L37" s="55">
        <f t="shared" si="27"/>
        <v>51.116413118477041</v>
      </c>
      <c r="M37" s="55">
        <f t="shared" si="27"/>
        <v>51.928692179770202</v>
      </c>
      <c r="N37" s="55">
        <f t="shared" si="27"/>
        <v>51.039139913341359</v>
      </c>
      <c r="O37" s="55">
        <f t="shared" ref="O37:U37" si="28">O36/O$4^2*1000000</f>
        <v>50.159245671855118</v>
      </c>
      <c r="P37" s="55">
        <f t="shared" si="28"/>
        <v>51.220287491726552</v>
      </c>
      <c r="Q37" s="55">
        <f t="shared" si="28"/>
        <v>51.733253440711401</v>
      </c>
      <c r="R37" s="55">
        <f t="shared" si="28"/>
        <v>51.692340320643282</v>
      </c>
      <c r="S37" s="55">
        <f t="shared" si="28"/>
        <v>51.107230328727596</v>
      </c>
      <c r="T37" s="55">
        <f t="shared" si="28"/>
        <v>50.489345598348628</v>
      </c>
      <c r="U37" s="55">
        <f t="shared" si="28"/>
        <v>50.65447770941865</v>
      </c>
      <c r="V37" s="55">
        <f t="shared" ref="V37" si="29">V36/V$4^2*1000000</f>
        <v>51.331796094787002</v>
      </c>
    </row>
    <row r="38" spans="1:22" ht="38.25" x14ac:dyDescent="0.2">
      <c r="A38" s="177">
        <v>4</v>
      </c>
      <c r="B38" s="189" t="str">
        <f>Lähteandmed!B33</f>
        <v>Piirjäitekoormus</v>
      </c>
      <c r="C38" s="82" t="s">
        <v>288</v>
      </c>
      <c r="D38" s="9">
        <f>SQRT((kaalutegur R_4*[1]!juhe(D5,6)+jaitetegur R_4*[1]!Jaitekoormus_EN(D$5,JaideJ,hj))^2+(tuuletegur R_4*[1]!Tuulekoormus_en(D$5,Qj,hj,zo,D$4,JaideJ,jaitetegur R_4))^2)</f>
        <v>6.0857429672769123E-2</v>
      </c>
      <c r="E38" s="9">
        <f>SQRT((kaalutegur R_4*[1]!juhe(E5,6)+jaitetegur R_4*[1]!Jaitekoormus_EN(E$5,JaideJ,hj))^2+(tuuletegur R_4*[1]!Tuulekoormus_en(E$5,Qj,hj,zo,E$4,JaideJ,jaitetegur R_4))^2)</f>
        <v>6.0857429672769123E-2</v>
      </c>
      <c r="F38" s="9">
        <f>SQRT((kaalutegur R_4*[1]!juhe(F5,6)+jaitetegur R_4*[1]!Jaitekoormus_EN(F$5,JaideJ,hj))^2+(tuuletegur R_4*[1]!Tuulekoormus_en(F$5,Qj,hj,zo,F$4,JaideJ,jaitetegur R_4))^2)</f>
        <v>6.0857429672769123E-2</v>
      </c>
      <c r="G38" s="9">
        <f>SQRT((kaalutegur R_4*[1]!juhe(G5,6)+jaitetegur R_4*[1]!Jaitekoormus_EN(G$5,JaideJ,hj))^2+(tuuletegur R_4*[1]!Tuulekoormus_en(G$5,Qj,hj,zo,G$4,JaideJ,jaitetegur R_4))^2)</f>
        <v>6.0857429672769123E-2</v>
      </c>
      <c r="H38" s="9">
        <f>SQRT((kaalutegur R_4*[1]!juhe(H5,6)+jaitetegur R_4*[1]!Jaitekoormus_EN(H$5,JaideJ,hj))^2+(tuuletegur R_4*[1]!Tuulekoormus_en(H$5,Qj,hj,zo,H$4,JaideJ,jaitetegur R_4))^2)</f>
        <v>6.0857429672769123E-2</v>
      </c>
      <c r="I38" s="9">
        <f>SQRT((kaalutegur R_4*[1]!juhe(I5,6)+jaitetegur R_4*[1]!Jaitekoormus_EN(I$5,JaideJ,hj))^2+(tuuletegur R_4*[1]!Tuulekoormus_en(I$5,Qj,hj,zo,I$4,JaideJ,jaitetegur R_4))^2)</f>
        <v>6.0857429672769123E-2</v>
      </c>
      <c r="J38" s="9">
        <f>SQRT((kaalutegur R_4*[1]!juhe(J5,6)+jaitetegur R_4*[1]!Jaitekoormus_EN(J$5,JaideJ,hj))^2+(tuuletegur R_4*[1]!Tuulekoormus_en(J$5,Qj,hj,zo,J$4,JaideJ,jaitetegur R_4))^2)</f>
        <v>6.0857429672769123E-2</v>
      </c>
      <c r="K38" s="9">
        <f>SQRT((kaalutegur R_4*[1]!juhe(K5,6)+jaitetegur R_4*[1]!Jaitekoormus_EN(K$5,JaideJ,hj))^2+(tuuletegur R_4*[1]!Tuulekoormus_en(K$5,Qj,hj,zo,K$4,JaideJ,jaitetegur R_4))^2)</f>
        <v>6.0857429672769123E-2</v>
      </c>
      <c r="L38" s="9">
        <f>SQRT((kaalutegur R_4*[1]!juhe(L5,6)+jaitetegur R_4*[1]!Jaitekoormus_EN(L$5,JaideJ,hj))^2+(tuuletegur R_4*[1]!Tuulekoormus_en(L$5,Qj,hj,zo,L$4,JaideJ,jaitetegur R_4))^2)</f>
        <v>6.0857429672769123E-2</v>
      </c>
      <c r="M38" s="9">
        <f>SQRT((kaalutegur R_4*[1]!juhe(M5,6)+jaitetegur R_4*[1]!Jaitekoormus_EN(M$5,JaideJ,hj))^2+(tuuletegur R_4*[1]!Tuulekoormus_en(M$5,Qj,hj,zo,M$4,JaideJ,jaitetegur R_4))^2)</f>
        <v>6.0857429672769123E-2</v>
      </c>
      <c r="N38" s="9">
        <f>SQRT((kaalutegur R_4*[1]!juhe(N5,6)+jaitetegur R_4*[1]!Jaitekoormus_EN(N$5,JaideJ,hj))^2+(tuuletegur R_4*[1]!Tuulekoormus_en(N$5,Qj,hj,zo,N$4,JaideJ,jaitetegur R_4))^2)</f>
        <v>6.0857429672769123E-2</v>
      </c>
      <c r="O38" s="9">
        <f>SQRT((kaalutegur R_4*[1]!juhe(O5,6)+jaitetegur R_4*[1]!Jaitekoormus_EN(O$5,JaideJ,hj))^2+(tuuletegur R_4*[1]!Tuulekoormus_en(O$5,Qj,hj,zo,O$4,JaideJ,jaitetegur R_4))^2)</f>
        <v>6.0857429672769123E-2</v>
      </c>
      <c r="P38" s="9">
        <f>SQRT((kaalutegur R_4*[1]!juhe(P5,6)+jaitetegur R_4*[1]!Jaitekoormus_EN(P$5,JaideJ,hj))^2+(tuuletegur R_4*[1]!Tuulekoormus_en(P$5,Qj,hj,zo,P$4,JaideJ,jaitetegur R_4))^2)</f>
        <v>6.0857429672769123E-2</v>
      </c>
      <c r="Q38" s="9">
        <f>SQRT((kaalutegur R_4*[1]!juhe(Q5,6)+jaitetegur R_4*[1]!Jaitekoormus_EN(Q$5,JaideJ,hj))^2+(tuuletegur R_4*[1]!Tuulekoormus_en(Q$5,Qj,hj,zo,Q$4,JaideJ,jaitetegur R_4))^2)</f>
        <v>6.0857429672769123E-2</v>
      </c>
      <c r="R38" s="9">
        <f>SQRT((kaalutegur R_4*[1]!juhe(R5,6)+jaitetegur R_4*[1]!Jaitekoormus_EN(R$5,JaideJ,hj))^2+(tuuletegur R_4*[1]!Tuulekoormus_en(R$5,Qj,hj,zo,R$4,JaideJ,jaitetegur R_4))^2)</f>
        <v>6.0857429672769123E-2</v>
      </c>
      <c r="S38" s="9">
        <f>SQRT((kaalutegur R_4*[1]!juhe(S5,6)+jaitetegur R_4*[1]!Jaitekoormus_EN(S$5,JaideJ,hj))^2+(tuuletegur R_4*[1]!Tuulekoormus_en(S$5,Qj,hj,zo,S$4,JaideJ,jaitetegur R_4))^2)</f>
        <v>6.0857429672769123E-2</v>
      </c>
      <c r="T38" s="9">
        <f>SQRT((kaalutegur R_4*[1]!juhe(T5,6)+jaitetegur R_4*[1]!Jaitekoormus_EN(T$5,JaideJ,hj))^2+(tuuletegur R_4*[1]!Tuulekoormus_en(T$5,Qj,hj,zo,T$4,JaideJ,jaitetegur R_4))^2)</f>
        <v>6.0857429672769123E-2</v>
      </c>
      <c r="U38" s="9">
        <f>SQRT((kaalutegur R_4*[1]!juhe(U5,6)+jaitetegur R_4*[1]!Jaitekoormus_EN(U$5,JaideJ,hj))^2+(tuuletegur R_4*[1]!Tuulekoormus_en(U$5,Qj,hj,zo,U$4,JaideJ,jaitetegur R_4))^2)</f>
        <v>6.0857429672769123E-2</v>
      </c>
      <c r="V38" s="9">
        <f>SQRT((kaalutegur R_4*[1]!juhe(V5,6)+jaitetegur R_4*[1]!Jaitekoormus_EN(V$5,JaideJ,hj))^2+(tuuletegur R_4*[1]!Tuulekoormus_en(V$5,Qj,hj,zo,V$4,JaideJ,jaitetegur R_4))^2)</f>
        <v>6.0857429672769123E-2</v>
      </c>
    </row>
    <row r="39" spans="1:22" x14ac:dyDescent="0.2">
      <c r="A39" s="177"/>
      <c r="B39" s="189"/>
      <c r="C39" s="82" t="s">
        <v>104</v>
      </c>
      <c r="D39" s="22">
        <f>[1]!Olekuvorrand(D$4,D$5,D$6,5,D$9,Lähteandmed!$C33,D38)</f>
        <v>110.22859811782837</v>
      </c>
      <c r="E39" s="22">
        <f>[1]!Olekuvorrand(E$4,E$5,E$6,5,E$9,Lähteandmed!$C33,E38)</f>
        <v>109.4244122505188</v>
      </c>
      <c r="F39" s="22">
        <f>[1]!Olekuvorrand(F$4,F$5,F$6,5,F$9,Lähteandmed!$C33,F38)</f>
        <v>109.10755395889282</v>
      </c>
      <c r="G39" s="22">
        <f>[1]!Olekuvorrand(G$4,G$5,G$6,5,G$9,Lähteandmed!$C33,G38)</f>
        <v>108.98762941360474</v>
      </c>
      <c r="H39" s="22">
        <f>[1]!Olekuvorrand(H$4,H$5,H$6,5,H$9,Lähteandmed!$C33,H38)</f>
        <v>108.88558626174927</v>
      </c>
      <c r="I39" s="22">
        <f>[1]!Olekuvorrand(I$4,I$5,I$6,5,I$9,Lähteandmed!$C33,I38)</f>
        <v>105.50683736801147</v>
      </c>
      <c r="J39" s="22">
        <f>[1]!Olekuvorrand(J$4,J$5,J$6,5,J$9,Lähteandmed!$C33,J38)</f>
        <v>108.54452848434448</v>
      </c>
      <c r="K39" s="22">
        <f>[1]!Olekuvorrand(K$4,K$5,K$6,5,K$9,Lähteandmed!$C33,K38)</f>
        <v>108.27511548995972</v>
      </c>
      <c r="L39" s="22">
        <f>[1]!Olekuvorrand(L$4,L$5,L$6,5,L$9,Lähteandmed!$C33,L38)</f>
        <v>107.79207944869995</v>
      </c>
      <c r="M39" s="22">
        <f>[1]!Olekuvorrand(M$4,M$5,M$6,5,M$9,Lähteandmed!$C33,M38)</f>
        <v>110.24469137191772</v>
      </c>
      <c r="N39" s="22">
        <f>[1]!Olekuvorrand(N$4,N$5,N$6,5,N$9,Lähteandmed!$C33,N38)</f>
        <v>107.55413770675659</v>
      </c>
      <c r="O39" s="22">
        <f>[1]!Olekuvorrand(O$4,O$5,O$6,5,O$9,Lähteandmed!$C33,O38)</f>
        <v>104.78752851486206</v>
      </c>
      <c r="P39" s="22">
        <f>[1]!Olekuvorrand(P$4,P$5,P$6,5,P$9,Lähteandmed!$C33,P38)</f>
        <v>108.11096429824829</v>
      </c>
      <c r="Q39" s="22">
        <f>[1]!Olekuvorrand(Q$4,Q$5,Q$6,5,Q$9,Lähteandmed!$C33,Q38)</f>
        <v>109.66342687606812</v>
      </c>
      <c r="R39" s="22">
        <f>[1]!Olekuvorrand(R$4,R$5,R$6,5,R$9,Lähteandmed!$C33,R38)</f>
        <v>109.54099893569946</v>
      </c>
      <c r="S39" s="22">
        <f>[1]!Olekuvorrand(S$4,S$5,S$6,5,S$9,Lähteandmed!$C33,S38)</f>
        <v>107.76370763778687</v>
      </c>
      <c r="T39" s="22">
        <f>[1]!Olekuvorrand(T$4,T$5,T$6,5,T$9,Lähteandmed!$C33,T38)</f>
        <v>105.83788156509399</v>
      </c>
      <c r="U39" s="22">
        <f>[1]!Olekuvorrand(U$4,U$5,U$6,5,U$9,Lähteandmed!$C33,U38)</f>
        <v>106.35751485824585</v>
      </c>
      <c r="V39" s="22">
        <f>[1]!Olekuvorrand(V$4,V$5,V$6,5,V$9,Lähteandmed!$C33,V38)</f>
        <v>108.45130681991577</v>
      </c>
    </row>
    <row r="40" spans="1:22" x14ac:dyDescent="0.2">
      <c r="A40" s="177"/>
      <c r="B40" s="189"/>
      <c r="C40" s="82" t="s">
        <v>105</v>
      </c>
      <c r="D40" s="9">
        <f>[1]!ripe(D39,D$9+Lähteandmed!$E33*$D$11,D$4,0)</f>
        <v>16.291192402415962</v>
      </c>
      <c r="E40" s="9">
        <f>[1]!ripe(E39,E$9+Lähteandmed!$E33*$D$11,E$4,0)</f>
        <v>14.554449407670656</v>
      </c>
      <c r="F40" s="9">
        <f>[1]!ripe(F39,F$9+Lähteandmed!$E33*$D$11,F$4,0)</f>
        <v>13.944273771230636</v>
      </c>
      <c r="G40" s="9">
        <f>[1]!ripe(G39,G$9+Lähteandmed!$E33*$D$11,G$4,0)</f>
        <v>13.723241670703894</v>
      </c>
      <c r="H40" s="9">
        <f>[1]!ripe(H39,H$9+Lähteandmed!$E33*$D$11,H$4,0)</f>
        <v>13.539110862971661</v>
      </c>
      <c r="I40" s="9">
        <f>[1]!ripe(I39,I$9+Lähteandmed!$E33*$D$11,I$4,0)</f>
        <v>8.9727121867694404</v>
      </c>
      <c r="J40" s="9">
        <f>[1]!ripe(J39,J$9+Lähteandmed!$E33*$D$11,J$4,0)</f>
        <v>12.948437618014891</v>
      </c>
      <c r="K40" s="9">
        <f>[1]!ripe(K39,K$9+Lähteandmed!$E33*$D$11,K$4,0)</f>
        <v>12.507632917357135</v>
      </c>
      <c r="L40" s="9">
        <f>[1]!ripe(L39,L$9+Lähteandmed!$E33*$D$11,L$4,0)</f>
        <v>11.768558239339415</v>
      </c>
      <c r="M40" s="9">
        <f>[1]!ripe(M39,M$9+Lähteandmed!$E33*$D$11,M$4,0)</f>
        <v>16.329215243920864</v>
      </c>
      <c r="N40" s="9">
        <f>[1]!ripe(N39,N$9+Lähteandmed!$E33*$D$11,N$4,0)</f>
        <v>11.426788875567828</v>
      </c>
      <c r="O40" s="9">
        <f>[1]!ripe(O39,O$9+Lähteandmed!$E33*$D$11,O$4,0)</f>
        <v>8.2752550457187635</v>
      </c>
      <c r="P40" s="9">
        <f>[1]!ripe(P39,P$9+Lähteandmed!$E33*$D$11,P$4,0)</f>
        <v>12.249348327208169</v>
      </c>
      <c r="Q40" s="9">
        <f>[1]!ripe(Q39,Q$9+Lähteandmed!$E33*$D$11,Q$4,0)</f>
        <v>15.040678913120635</v>
      </c>
      <c r="R40" s="9">
        <f>[1]!ripe(R39,R$9+Lähteandmed!$E33*$D$11,R$4,0)</f>
        <v>14.788699152334098</v>
      </c>
      <c r="S40" s="9">
        <f>[1]!ripe(S39,S$9+Lähteandmed!$E33*$D$11,S$4,0)</f>
        <v>11.727139064128268</v>
      </c>
      <c r="T40" s="9">
        <f>[1]!ripe(T39,T$9+Lähteandmed!$E33*$D$11,T$4,0)</f>
        <v>9.3187864418610769</v>
      </c>
      <c r="U40" s="9">
        <f>[1]!ripe(U39,U$9+Lähteandmed!$E33*$D$11,U$4,0)</f>
        <v>9.898040018931745</v>
      </c>
      <c r="V40" s="9">
        <f>[1]!ripe(V39,V$9+Lähteandmed!$E33*$D$11,V$4,0)</f>
        <v>12.793507716224665</v>
      </c>
    </row>
    <row r="41" spans="1:22" x14ac:dyDescent="0.2">
      <c r="A41" s="39"/>
      <c r="B41" s="189"/>
      <c r="C41" s="82" t="s">
        <v>49</v>
      </c>
      <c r="D41" s="56">
        <f>D40/D$4^2*1000000</f>
        <v>69.012750220813643</v>
      </c>
      <c r="E41" s="56">
        <f t="shared" ref="E41:N41" si="30">E40/E$4^2*1000000</f>
        <v>69.519941232858429</v>
      </c>
      <c r="F41" s="56">
        <f t="shared" si="30"/>
        <v>69.721833485170123</v>
      </c>
      <c r="G41" s="56">
        <f t="shared" si="30"/>
        <v>69.798551909291731</v>
      </c>
      <c r="H41" s="56">
        <f t="shared" si="30"/>
        <v>69.86396427906719</v>
      </c>
      <c r="I41" s="56">
        <f t="shared" si="30"/>
        <v>72.101286502997326</v>
      </c>
      <c r="J41" s="56">
        <f t="shared" si="30"/>
        <v>70.083483850531763</v>
      </c>
      <c r="K41" s="56">
        <f t="shared" si="30"/>
        <v>70.257867421083944</v>
      </c>
      <c r="L41" s="56">
        <f t="shared" si="30"/>
        <v>70.572705786945335</v>
      </c>
      <c r="M41" s="56">
        <f t="shared" si="30"/>
        <v>69.00267590602455</v>
      </c>
      <c r="N41" s="56">
        <f t="shared" si="30"/>
        <v>70.728833602263677</v>
      </c>
      <c r="O41" s="56">
        <f t="shared" ref="O41:U41" si="31">O40/O$4^2*1000000</f>
        <v>72.596222250028632</v>
      </c>
      <c r="P41" s="56">
        <f t="shared" si="31"/>
        <v>70.36454404485778</v>
      </c>
      <c r="Q41" s="56">
        <f t="shared" si="31"/>
        <v>69.368420500784637</v>
      </c>
      <c r="R41" s="56">
        <f t="shared" si="31"/>
        <v>69.445949763170887</v>
      </c>
      <c r="S41" s="56">
        <f t="shared" si="31"/>
        <v>70.59128602613815</v>
      </c>
      <c r="T41" s="56">
        <f t="shared" si="31"/>
        <v>71.875765053153117</v>
      </c>
      <c r="U41" s="56">
        <f t="shared" si="31"/>
        <v>71.524600017545069</v>
      </c>
      <c r="V41" s="56">
        <f t="shared" ref="V41" si="32">V40/V$4^2*1000000</f>
        <v>70.143725623591791</v>
      </c>
    </row>
    <row r="42" spans="1:22" ht="38.25" x14ac:dyDescent="0.2">
      <c r="A42" s="187">
        <v>5</v>
      </c>
      <c r="B42" s="188" t="str">
        <f>Lähteandmed!B36</f>
        <v>Piirjäitekoormus + vähend tuul</v>
      </c>
      <c r="C42" s="81" t="s">
        <v>288</v>
      </c>
      <c r="D42" s="6">
        <f>SQRT((kaalutegur R_5*[1]!juhe(D5,6)+jaitetegur R_5*[1]!Jaitekoormus_EN(D$5,JaideJ,hj))^2+(tuuletegur R_5*[1]!Tuulekoormus_en(D$5,Qj,hj,zo,D$4,JaideJ,jaitetegur R_5))^2)</f>
        <v>6.7783254996345632E-2</v>
      </c>
      <c r="E42" s="6">
        <f>SQRT((kaalutegur R_5*[1]!juhe(E5,6)+jaitetegur R_5*[1]!Jaitekoormus_EN(E$5,JaideJ,hj))^2+(tuuletegur R_5*[1]!Tuulekoormus_en(E$5,Qj,hj,zo,E$4,JaideJ,jaitetegur R_5))^2)</f>
        <v>6.7865067518866964E-2</v>
      </c>
      <c r="F42" s="6">
        <f>SQRT((kaalutegur R_5*[1]!juhe(F5,6)+jaitetegur R_5*[1]!Jaitekoormus_EN(F$5,JaideJ,hj))^2+(tuuletegur R_5*[1]!Tuulekoormus_en(F$5,Qj,hj,zo,F$4,JaideJ,jaitetegur R_5))^2)</f>
        <v>6.7896337397006623E-2</v>
      </c>
      <c r="G42" s="6">
        <f>SQRT((kaalutegur R_5*[1]!juhe(G5,6)+jaitetegur R_5*[1]!Jaitekoormus_EN(G$5,JaideJ,hj))^2+(tuuletegur R_5*[1]!Tuulekoormus_en(G$5,Qj,hj,zo,G$4,JaideJ,jaitetegur R_5))^2)</f>
        <v>6.7908030816381137E-2</v>
      </c>
      <c r="H42" s="6">
        <f>SQRT((kaalutegur R_5*[1]!juhe(H5,6)+jaitetegur R_5*[1]!Jaitekoormus_EN(H$5,JaideJ,hj))^2+(tuuletegur R_5*[1]!Tuulekoormus_en(H$5,Qj,hj,zo,H$4,JaideJ,jaitetegur R_5))^2)</f>
        <v>6.791792791846693E-2</v>
      </c>
      <c r="I42" s="6">
        <f>SQRT((kaalutegur R_5*[1]!juhe(I5,6)+jaitetegur R_5*[1]!Jaitekoormus_EN(I$5,JaideJ,hj))^2+(tuuletegur R_5*[1]!Tuulekoormus_en(I$5,Qj,hj,zo,I$4,JaideJ,jaitetegur R_5))^2)</f>
        <v>6.8224236831084181E-2</v>
      </c>
      <c r="J42" s="6">
        <f>SQRT((kaalutegur R_5*[1]!juhe(J5,6)+jaitetegur R_5*[1]!Jaitekoormus_EN(J$5,JaideJ,hj))^2+(tuuletegur R_5*[1]!Tuulekoormus_en(J$5,Qj,hj,zo,J$4,JaideJ,jaitetegur R_5))^2)</f>
        <v>6.7950682353873068E-2</v>
      </c>
      <c r="K42" s="6">
        <f>SQRT((kaalutegur R_5*[1]!juhe(K5,6)+jaitetegur R_5*[1]!Jaitekoormus_EN(K$5,JaideJ,hj))^2+(tuuletegur R_5*[1]!Tuulekoormus_en(K$5,Qj,hj,zo,K$4,JaideJ,jaitetegur R_5))^2)</f>
        <v>6.7976193052199915E-2</v>
      </c>
      <c r="L42" s="6">
        <f>SQRT((kaalutegur R_5*[1]!juhe(L5,6)+jaitetegur R_5*[1]!Jaitekoormus_EN(L$5,JaideJ,hj))^2+(tuuletegur R_5*[1]!Tuulekoormus_en(L$5,Qj,hj,zo,L$4,JaideJ,jaitetegur R_5))^2)</f>
        <v>6.8021217323755462E-2</v>
      </c>
      <c r="M42" s="6">
        <f>SQRT((kaalutegur R_5*[1]!juhe(M5,6)+jaitetegur R_5*[1]!Jaitekoormus_EN(M$5,JaideJ,hj))^2+(tuuletegur R_5*[1]!Tuulekoormus_en(M$5,Qj,hj,zo,M$4,JaideJ,jaitetegur R_5))^2)</f>
        <v>6.7781571102403682E-2</v>
      </c>
      <c r="N42" s="6">
        <f>SQRT((kaalutegur R_5*[1]!juhe(N5,6)+jaitetegur R_5*[1]!Jaitekoormus_EN(N$5,JaideJ,hj))^2+(tuuletegur R_5*[1]!Tuulekoormus_en(N$5,Qj,hj,zo,N$4,JaideJ,jaitetegur R_5))^2)</f>
        <v>6.8043077966561755E-2</v>
      </c>
      <c r="O42" s="6">
        <f>SQRT((kaalutegur R_5*[1]!juhe(O5,6)+jaitetegur R_5*[1]!Jaitekoormus_EN(O$5,JaideJ,hj))^2+(tuuletegur R_5*[1]!Tuulekoormus_en(O$5,Qj,hj,zo,O$4,JaideJ,jaitetegur R_5))^2)</f>
        <v>6.8285578279322898E-2</v>
      </c>
      <c r="P42" s="6">
        <f>SQRT((kaalutegur R_5*[1]!juhe(P5,6)+jaitetegur R_5*[1]!Jaitekoormus_EN(P$5,JaideJ,hj))^2+(tuuletegur R_5*[1]!Tuulekoormus_en(P$5,Qj,hj,zo,P$4,JaideJ,jaitetegur R_5))^2)</f>
        <v>6.7991594368786379E-2</v>
      </c>
      <c r="Q42" s="6">
        <f>SQRT((kaalutegur R_5*[1]!juhe(Q5,6)+jaitetegur R_5*[1]!Jaitekoormus_EN(Q$5,JaideJ,hj))^2+(tuuletegur R_5*[1]!Tuulekoormus_en(Q$5,Qj,hj,zo,Q$4,JaideJ,jaitetegur R_5))^2)</f>
        <v>6.7841143668121481E-2</v>
      </c>
      <c r="R42" s="6">
        <f>SQRT((kaalutegur R_5*[1]!juhe(R5,6)+jaitetegur R_5*[1]!Jaitekoormus_EN(R$5,JaideJ,hj))^2+(tuuletegur R_5*[1]!Tuulekoormus_en(R$5,Qj,hj,zo,R$4,JaideJ,jaitetegur R_5))^2)</f>
        <v>6.7853436017074789E-2</v>
      </c>
      <c r="S42" s="6">
        <f>SQRT((kaalutegur R_5*[1]!juhe(S5,6)+jaitetegur R_5*[1]!Jaitekoormus_EN(S$5,JaideJ,hj))^2+(tuuletegur R_5*[1]!Tuulekoormus_en(S$5,Qj,hj,zo,S$4,JaideJ,jaitetegur R_5))^2)</f>
        <v>6.8023830312019487E-2</v>
      </c>
      <c r="T42" s="6">
        <f>SQRT((kaalutegur R_5*[1]!juhe(T5,6)+jaitetegur R_5*[1]!Jaitekoormus_EN(T$5,JaideJ,hj))^2+(tuuletegur R_5*[1]!Tuulekoormus_en(T$5,Qj,hj,zo,T$4,JaideJ,jaitetegur R_5))^2)</f>
        <v>6.8195668128227527E-2</v>
      </c>
      <c r="U42" s="6">
        <f>SQRT((kaalutegur R_5*[1]!juhe(U5,6)+jaitetegur R_5*[1]!Jaitekoormus_EN(U$5,JaideJ,hj))^2+(tuuletegur R_5*[1]!Tuulekoormus_en(U$5,Qj,hj,zo,U$4,JaideJ,jaitetegur R_5))^2)</f>
        <v>6.8150306530986846E-2</v>
      </c>
      <c r="V42" s="6">
        <f>SQRT((kaalutegur R_5*[1]!juhe(V5,6)+jaitetegur R_5*[1]!Jaitekoormus_EN(V$5,JaideJ,hj))^2+(tuuletegur R_5*[1]!Tuulekoormus_en(V$5,Qj,hj,zo,V$4,JaideJ,jaitetegur R_5))^2)</f>
        <v>6.7959540794990503E-2</v>
      </c>
    </row>
    <row r="43" spans="1:22" x14ac:dyDescent="0.2">
      <c r="A43" s="187"/>
      <c r="B43" s="188"/>
      <c r="C43" s="81" t="s">
        <v>104</v>
      </c>
      <c r="D43" s="3">
        <f>[1]!Olekuvorrand(D$4,D$5,D$6,5,D$9,Lähteandmed!$C36,D42)</f>
        <v>120.02354860305786</v>
      </c>
      <c r="E43" s="3">
        <f>[1]!Olekuvorrand(E$4,E$5,E$6,5,E$9,Lähteandmed!$C36,E42)</f>
        <v>119.04972791671753</v>
      </c>
      <c r="F43" s="3">
        <f>[1]!Olekuvorrand(F$4,F$5,F$6,5,F$9,Lähteandmed!$C36,F42)</f>
        <v>118.66432428359985</v>
      </c>
      <c r="G43" s="3">
        <f>[1]!Olekuvorrand(G$4,G$5,G$6,5,G$9,Lähteandmed!$C36,G42)</f>
        <v>118.5184121131897</v>
      </c>
      <c r="H43" s="3">
        <f>[1]!Olekuvorrand(H$4,H$5,H$6,5,H$9,Lähteandmed!$C36,H42)</f>
        <v>118.39419603347778</v>
      </c>
      <c r="I43" s="3">
        <f>[1]!Olekuvorrand(I$4,I$5,I$6,5,I$9,Lähteandmed!$C36,I42)</f>
        <v>114.24547433853149</v>
      </c>
      <c r="J43" s="3">
        <f>[1]!Olekuvorrand(J$4,J$5,J$6,5,J$9,Lähteandmed!$C36,J42)</f>
        <v>117.97803640365601</v>
      </c>
      <c r="K43" s="3">
        <f>[1]!Olekuvorrand(K$4,K$5,K$6,5,K$9,Lähteandmed!$C36,K42)</f>
        <v>117.6488995552063</v>
      </c>
      <c r="L43" s="3">
        <f>[1]!Olekuvorrand(L$4,L$5,L$6,5,L$9,Lähteandmed!$C36,L42)</f>
        <v>117.05762147903442</v>
      </c>
      <c r="M43" s="3">
        <f>[1]!Olekuvorrand(M$4,M$5,M$6,5,M$9,Lähteandmed!$C36,M42)</f>
        <v>120.04297971725464</v>
      </c>
      <c r="N43" s="3">
        <f>[1]!Olekuvorrand(N$4,N$5,N$6,5,N$9,Lähteandmed!$C36,N42)</f>
        <v>116.76591634750366</v>
      </c>
      <c r="O43" s="3">
        <f>[1]!Olekuvorrand(O$4,O$5,O$6,5,O$9,Lähteandmed!$C36,O42)</f>
        <v>113.35617303848267</v>
      </c>
      <c r="P43" s="3">
        <f>[1]!Olekuvorrand(P$4,P$5,P$6,5,P$9,Lähteandmed!$C36,P42)</f>
        <v>117.44815111160278</v>
      </c>
      <c r="Q43" s="3">
        <f>[1]!Olekuvorrand(Q$4,Q$5,Q$6,5,Q$9,Lähteandmed!$C36,Q42)</f>
        <v>119.33976411819458</v>
      </c>
      <c r="R43" s="3">
        <f>[1]!Olekuvorrand(R$4,R$5,R$6,5,R$9,Lähteandmed!$C36,R42)</f>
        <v>119.19122934341431</v>
      </c>
      <c r="S43" s="3">
        <f>[1]!Olekuvorrand(S$4,S$5,S$6,5,S$9,Lähteandmed!$C36,S42)</f>
        <v>117.02293157577515</v>
      </c>
      <c r="T43" s="3">
        <f>[1]!Olekuvorrand(T$4,T$5,T$6,5,T$9,Lähteandmed!$C36,T42)</f>
        <v>114.65412378311157</v>
      </c>
      <c r="U43" s="3">
        <f>[1]!Olekuvorrand(U$4,U$5,U$6,5,U$9,Lähteandmed!$C36,U42)</f>
        <v>115.29487371444702</v>
      </c>
      <c r="V43" s="3">
        <f>[1]!Olekuvorrand(V$4,V$5,V$6,5,V$9,Lähteandmed!$C36,V42)</f>
        <v>117.86431074142456</v>
      </c>
    </row>
    <row r="44" spans="1:22" x14ac:dyDescent="0.2">
      <c r="A44" s="187"/>
      <c r="B44" s="188"/>
      <c r="C44" s="81" t="s">
        <v>105</v>
      </c>
      <c r="D44" s="3">
        <f>[1]!ripe(D43,D$9+Lähteandmed!$E36*$D$11,D$4,0)</f>
        <v>14.961691443777037</v>
      </c>
      <c r="E44" s="3">
        <f>[1]!ripe(E43,E$9+Lähteandmed!$E36*$D$11,E$4,0)</f>
        <v>13.377704425989123</v>
      </c>
      <c r="F44" s="3">
        <f>[1]!ripe(F43,F$9+Lähteandmed!$E36*$D$11,F$4,0)</f>
        <v>12.821255352838939</v>
      </c>
      <c r="G44" s="3">
        <f>[1]!ripe(G43,G$9+Lähteandmed!$E36*$D$11,G$4,0)</f>
        <v>12.619672765541248</v>
      </c>
      <c r="H44" s="3">
        <f>[1]!ripe(H43,H$9+Lähteandmed!$E36*$D$11,H$4,0)</f>
        <v>12.451742341834313</v>
      </c>
      <c r="I44" s="3">
        <f>[1]!ripe(I43,I$9+Lähteandmed!$E36*$D$11,I$4,0)</f>
        <v>8.2863893814669112</v>
      </c>
      <c r="J44" s="3">
        <f>[1]!ripe(J43,J$9+Lähteandmed!$E36*$D$11,J$4,0)</f>
        <v>11.9130822880251</v>
      </c>
      <c r="K44" s="3">
        <f>[1]!ripe(K43,K$9+Lähteandmed!$E36*$D$11,K$4,0)</f>
        <v>11.511075783563804</v>
      </c>
      <c r="L44" s="3">
        <f>[1]!ripe(L43,L$9+Lähteandmed!$E36*$D$11,L$4,0)</f>
        <v>10.837033494301192</v>
      </c>
      <c r="M44" s="3">
        <f>[1]!ripe(M43,M$9+Lähteandmed!$E36*$D$11,M$4,0)</f>
        <v>14.996372958683839</v>
      </c>
      <c r="N44" s="3">
        <f>[1]!ripe(N43,N$9+Lähteandmed!$E36*$D$11,N$4,0)</f>
        <v>10.525318198259756</v>
      </c>
      <c r="O44" s="3">
        <f>[1]!ripe(O43,O$9+Lähteandmed!$E36*$D$11,O$4,0)</f>
        <v>7.6497247642316699</v>
      </c>
      <c r="P44" s="3">
        <f>[1]!ripe(P43,P$9+Lähteandmed!$E36*$D$11,P$4,0)</f>
        <v>11.275519002604227</v>
      </c>
      <c r="Q44" s="3">
        <f>[1]!ripe(Q43,Q$9+Lähteandmed!$E36*$D$11,Q$4,0)</f>
        <v>13.82114674302389</v>
      </c>
      <c r="R44" s="3">
        <f>[1]!ripe(R43,R$9+Lähteandmed!$E36*$D$11,R$4,0)</f>
        <v>13.591342979094103</v>
      </c>
      <c r="S44" s="3">
        <f>[1]!ripe(S43,S$9+Lähteandmed!$E36*$D$11,S$4,0)</f>
        <v>10.799250783732703</v>
      </c>
      <c r="T44" s="3">
        <f>[1]!ripe(T43,T$9+Lähteandmed!$E36*$D$11,T$4,0)</f>
        <v>8.6022253994964846</v>
      </c>
      <c r="U44" s="3">
        <f>[1]!ripe(U43,U$9+Lähteandmed!$E36*$D$11,U$4,0)</f>
        <v>9.1307696904926008</v>
      </c>
      <c r="V44" s="3">
        <f>[1]!ripe(V43,V$9+Lähteandmed!$E36*$D$11,V$4,0)</f>
        <v>11.771779106901445</v>
      </c>
    </row>
    <row r="45" spans="1:22" x14ac:dyDescent="0.2">
      <c r="A45" s="42"/>
      <c r="B45" s="188"/>
      <c r="C45" s="81" t="s">
        <v>49</v>
      </c>
      <c r="D45" s="55">
        <f>D44/D$4^2*1000000</f>
        <v>63.380718181018111</v>
      </c>
      <c r="E45" s="55">
        <f t="shared" ref="E45:N45" si="33">E44/E$4^2*1000000</f>
        <v>63.899169214547236</v>
      </c>
      <c r="F45" s="55">
        <f t="shared" si="33"/>
        <v>64.106703973769626</v>
      </c>
      <c r="G45" s="55">
        <f t="shared" si="33"/>
        <v>64.185627983532115</v>
      </c>
      <c r="H45" s="55">
        <f t="shared" si="33"/>
        <v>64.252969857957339</v>
      </c>
      <c r="I45" s="55">
        <f t="shared" si="33"/>
        <v>66.586258695505023</v>
      </c>
      <c r="J45" s="55">
        <f t="shared" si="33"/>
        <v>64.479617910138415</v>
      </c>
      <c r="K45" s="55">
        <f t="shared" si="33"/>
        <v>64.660007342665381</v>
      </c>
      <c r="L45" s="55">
        <f t="shared" si="33"/>
        <v>64.986616103921278</v>
      </c>
      <c r="M45" s="55">
        <f t="shared" si="33"/>
        <v>63.370458872429218</v>
      </c>
      <c r="N45" s="55">
        <f t="shared" si="33"/>
        <v>65.148965957297307</v>
      </c>
      <c r="O45" s="55">
        <f t="shared" ref="O45:U45" si="34">O44/O$4^2*1000000</f>
        <v>67.108640889928608</v>
      </c>
      <c r="P45" s="55">
        <f t="shared" si="34"/>
        <v>64.770527565543105</v>
      </c>
      <c r="Q45" s="55">
        <f t="shared" si="34"/>
        <v>63.743872508093446</v>
      </c>
      <c r="R45" s="55">
        <f t="shared" si="34"/>
        <v>63.823309407928861</v>
      </c>
      <c r="S45" s="55">
        <f t="shared" si="34"/>
        <v>65.005880528384395</v>
      </c>
      <c r="T45" s="55">
        <f t="shared" si="34"/>
        <v>66.348932407232525</v>
      </c>
      <c r="U45" s="55">
        <f t="shared" si="34"/>
        <v>65.980198980372563</v>
      </c>
      <c r="V45" s="55">
        <f t="shared" ref="V45" si="35">V44/V$4^2*1000000</f>
        <v>64.541833412024729</v>
      </c>
    </row>
    <row r="46" spans="1:22" ht="38.25" x14ac:dyDescent="0.2">
      <c r="A46" s="177">
        <v>6</v>
      </c>
      <c r="B46" s="189" t="str">
        <f>Lähteandmed!B39</f>
        <v>Suur tuul + mõõdukas jäide</v>
      </c>
      <c r="C46" s="82" t="s">
        <v>288</v>
      </c>
      <c r="D46" s="9">
        <f>SQRT((kaalutegur R_6*[1]!juhe(D5,6)+jaitetegur R_6*[1]!Jaitekoormus_EN(D$5,JaideJ,hj))^2+(tuuletegur R_6*[1]!Tuulekoormus_en(D$5,Qj,hj,zo,D$4,JaideJ,jaitetegur R_6))^2)</f>
        <v>6.4257735403992391E-2</v>
      </c>
      <c r="E46" s="9">
        <f>SQRT((kaalutegur R_6*[1]!juhe(E5,6)+jaitetegur R_6*[1]!Jaitekoormus_EN(E$5,JaideJ,hj))^2+(tuuletegur R_6*[1]!Tuulekoormus_en(E$5,Qj,hj,zo,E$4,JaideJ,jaitetegur R_6))^2)</f>
        <v>6.4502090392613731E-2</v>
      </c>
      <c r="F46" s="9">
        <f>SQRT((kaalutegur R_6*[1]!juhe(F5,6)+jaitetegur R_6*[1]!Jaitekoormus_EN(F$5,JaideJ,hj))^2+(tuuletegur R_6*[1]!Tuulekoormus_en(F$5,Qj,hj,zo,F$4,JaideJ,jaitetegur R_6))^2)</f>
        <v>6.4595319679449592E-2</v>
      </c>
      <c r="G46" s="9">
        <f>SQRT((kaalutegur R_6*[1]!juhe(G5,6)+jaitetegur R_6*[1]!Jaitekoormus_EN(G$5,JaideJ,hj))^2+(tuuletegur R_6*[1]!Tuulekoormus_en(G$5,Qj,hj,zo,G$4,JaideJ,jaitetegur R_6))^2)</f>
        <v>6.4630159386410799E-2</v>
      </c>
      <c r="H46" s="9">
        <f>SQRT((kaalutegur R_6*[1]!juhe(H5,6)+jaitetegur R_6*[1]!Jaitekoormus_EN(H$5,JaideJ,hj))^2+(tuuletegur R_6*[1]!Tuulekoormus_en(H$5,Qj,hj,zo,H$4,JaideJ,jaitetegur R_6))^2)</f>
        <v>6.4659637110975707E-2</v>
      </c>
      <c r="I46" s="9">
        <f>SQRT((kaalutegur R_6*[1]!juhe(I5,6)+jaitetegur R_6*[1]!Jaitekoormus_EN(I$5,JaideJ,hj))^2+(tuuletegur R_6*[1]!Tuulekoormus_en(I$5,Qj,hj,zo,I$4,JaideJ,jaitetegur R_6))^2)</f>
        <v>6.5567495656879485E-2</v>
      </c>
      <c r="J46" s="9">
        <f>SQRT((kaalutegur R_6*[1]!juhe(J5,6)+jaitetegur R_6*[1]!Jaitekoormus_EN(J$5,JaideJ,hj))^2+(tuuletegur R_6*[1]!Tuulekoormus_en(J$5,Qj,hj,zo,J$4,JaideJ,jaitetegur R_6))^2)</f>
        <v>6.4757128461993343E-2</v>
      </c>
      <c r="K46" s="9">
        <f>SQRT((kaalutegur R_6*[1]!juhe(K5,6)+jaitetegur R_6*[1]!Jaitekoormus_EN(K$5,JaideJ,hj))^2+(tuuletegur R_6*[1]!Tuulekoormus_en(K$5,Qj,hj,zo,K$4,JaideJ,jaitetegur R_6))^2)</f>
        <v>6.4832990267103E-2</v>
      </c>
      <c r="L46" s="9">
        <f>SQRT((kaalutegur R_6*[1]!juhe(L5,6)+jaitetegur R_6*[1]!Jaitekoormus_EN(L$5,JaideJ,hj))^2+(tuuletegur R_6*[1]!Tuulekoormus_en(L$5,Qj,hj,zo,L$4,JaideJ,jaitetegur R_6))^2)</f>
        <v>6.4966733231745885E-2</v>
      </c>
      <c r="M46" s="9">
        <f>SQRT((kaalutegur R_6*[1]!juhe(M5,6)+jaitetegur R_6*[1]!Jaitekoormus_EN(M$5,JaideJ,hj))^2+(tuuletegur R_6*[1]!Tuulekoormus_en(M$5,Qj,hj,zo,M$4,JaideJ,jaitetegur R_6))^2)</f>
        <v>6.4252699345770908E-2</v>
      </c>
      <c r="N46" s="9">
        <f>SQRT((kaalutegur R_6*[1]!juhe(N5,6)+jaitetegur R_6*[1]!Jaitekoormus_EN(N$5,JaideJ,hj))^2+(tuuletegur R_6*[1]!Tuulekoormus_en(N$5,Qj,hj,zo,N$4,JaideJ,jaitetegur R_6))^2)</f>
        <v>6.5031602155543211E-2</v>
      </c>
      <c r="O46" s="9">
        <f>SQRT((kaalutegur R_6*[1]!juhe(O5,6)+jaitetegur R_6*[1]!Jaitekoormus_EN(O$5,JaideJ,hj))^2+(tuuletegur R_6*[1]!Tuulekoormus_en(O$5,Qj,hj,zo,O$4,JaideJ,jaitetegur R_6))^2)</f>
        <v>6.5748283144419134E-2</v>
      </c>
      <c r="P46" s="9">
        <f>SQRT((kaalutegur R_6*[1]!juhe(P5,6)+jaitetegur R_6*[1]!Jaitekoormus_EN(P$5,JaideJ,hj))^2+(tuuletegur R_6*[1]!Tuulekoormus_en(P$5,Qj,hj,zo,P$4,JaideJ,jaitetegur R_6))^2)</f>
        <v>6.4878760375099542E-2</v>
      </c>
      <c r="Q46" s="9">
        <f>SQRT((kaalutegur R_6*[1]!juhe(Q5,6)+jaitetegur R_6*[1]!Jaitekoormus_EN(Q$5,JaideJ,hj))^2+(tuuletegur R_6*[1]!Tuulekoormus_en(Q$5,Qj,hj,zo,Q$4,JaideJ,jaitetegur R_6))^2)</f>
        <v>6.4430700816299466E-2</v>
      </c>
      <c r="R46" s="9">
        <f>SQRT((kaalutegur R_6*[1]!juhe(R5,6)+jaitetegur R_6*[1]!Jaitekoormus_EN(R$5,JaideJ,hj))^2+(tuuletegur R_6*[1]!Tuulekoormus_en(R$5,Qj,hj,zo,R$4,JaideJ,jaitetegur R_6))^2)</f>
        <v>6.44673883299937E-2</v>
      </c>
      <c r="S46" s="9">
        <f>SQRT((kaalutegur R_6*[1]!juhe(S5,6)+jaitetegur R_6*[1]!Jaitekoormus_EN(S$5,JaideJ,hj))^2+(tuuletegur R_6*[1]!Tuulekoormus_en(S$5,Qj,hj,zo,S$4,JaideJ,jaitetegur R_6))^2)</f>
        <v>6.497448928222796E-2</v>
      </c>
      <c r="T46" s="9">
        <f>SQRT((kaalutegur R_6*[1]!juhe(T5,6)+jaitetegur R_6*[1]!Jaitekoormus_EN(T$5,JaideJ,hj))^2+(tuuletegur R_6*[1]!Tuulekoormus_en(T$5,Qj,hj,zo,T$4,JaideJ,jaitetegur R_6))^2)</f>
        <v>6.5483182301722759E-2</v>
      </c>
      <c r="U46" s="9">
        <f>SQRT((kaalutegur R_6*[1]!juhe(U5,6)+jaitetegur R_6*[1]!Jaitekoormus_EN(U$5,JaideJ,hj))^2+(tuuletegur R_6*[1]!Tuulekoormus_en(U$5,Qj,hj,zo,U$4,JaideJ,jaitetegur R_6))^2)</f>
        <v>6.534915819304038E-2</v>
      </c>
      <c r="V46" s="9">
        <f>SQRT((kaalutegur R_6*[1]!juhe(V5,6)+jaitetegur R_6*[1]!Jaitekoormus_EN(V$5,JaideJ,hj))^2+(tuuletegur R_6*[1]!Tuulekoormus_en(V$5,Qj,hj,zo,V$4,JaideJ,jaitetegur R_6))^2)</f>
        <v>6.47834778711978E-2</v>
      </c>
    </row>
    <row r="47" spans="1:22" x14ac:dyDescent="0.2">
      <c r="A47" s="177"/>
      <c r="B47" s="189"/>
      <c r="C47" s="82" t="s">
        <v>104</v>
      </c>
      <c r="D47" s="22">
        <f>[1]!Olekuvorrand(D$4,D$5,D$6,5,D$9,Lähteandmed!$C39,D46)</f>
        <v>115.07552862167358</v>
      </c>
      <c r="E47" s="22">
        <f>[1]!Olekuvorrand(E$4,E$5,E$6,5,E$9,Lähteandmed!$C39,E46)</f>
        <v>114.46970701217651</v>
      </c>
      <c r="F47" s="22">
        <f>[1]!Olekuvorrand(F$4,F$5,F$6,5,F$9,Lähteandmed!$C39,F46)</f>
        <v>114.22187089920044</v>
      </c>
      <c r="G47" s="22">
        <f>[1]!Olekuvorrand(G$4,G$5,G$6,5,G$9,Lähteandmed!$C39,G46)</f>
        <v>114.12698030471802</v>
      </c>
      <c r="H47" s="22">
        <f>[1]!Olekuvorrand(H$4,H$5,H$6,5,H$9,Lähteandmed!$C39,H46)</f>
        <v>114.04567956924438</v>
      </c>
      <c r="I47" s="22">
        <f>[1]!Olekuvorrand(I$4,I$5,I$6,5,I$9,Lähteandmed!$C39,I46)</f>
        <v>111.13184690475464</v>
      </c>
      <c r="J47" s="22">
        <f>[1]!Olekuvorrand(J$4,J$5,J$6,5,J$9,Lähteandmed!$C39,J46)</f>
        <v>113.77054452896118</v>
      </c>
      <c r="K47" s="22">
        <f>[1]!Olekuvorrand(K$4,K$5,K$6,5,K$9,Lähteandmed!$C39,K46)</f>
        <v>113.54988813400269</v>
      </c>
      <c r="L47" s="22">
        <f>[1]!Olekuvorrand(L$4,L$5,L$6,5,L$9,Lähteandmed!$C39,L46)</f>
        <v>113.14684152603149</v>
      </c>
      <c r="M47" s="22">
        <f>[1]!Olekuvorrand(M$4,M$5,M$6,5,M$9,Lähteandmed!$C39,M46)</f>
        <v>115.08733034133911</v>
      </c>
      <c r="N47" s="22">
        <f>[1]!Olekuvorrand(N$4,N$5,N$6,5,N$9,Lähteandmed!$C39,N46)</f>
        <v>112.94502019882202</v>
      </c>
      <c r="O47" s="22">
        <f>[1]!Olekuvorrand(O$4,O$5,O$6,5,O$9,Lähteandmed!$C39,O46)</f>
        <v>110.46594381332397</v>
      </c>
      <c r="P47" s="22">
        <f>[1]!Olekuvorrand(P$4,P$5,P$6,5,P$9,Lähteandmed!$C39,P46)</f>
        <v>113.41387033462524</v>
      </c>
      <c r="Q47" s="22">
        <f>[1]!Olekuvorrand(Q$4,Q$5,Q$6,5,Q$9,Lähteandmed!$C39,Q46)</f>
        <v>114.65317010879517</v>
      </c>
      <c r="R47" s="22">
        <f>[1]!Olekuvorrand(R$4,R$5,R$6,5,R$9,Lähteandmed!$C39,R46)</f>
        <v>114.5595908164978</v>
      </c>
      <c r="S47" s="22">
        <f>[1]!Olekuvorrand(S$4,S$5,S$6,5,S$9,Lähteandmed!$C39,S46)</f>
        <v>113.12288045883179</v>
      </c>
      <c r="T47" s="22">
        <f>[1]!Olekuvorrand(T$4,T$5,T$6,5,T$9,Lähteandmed!$C39,T46)</f>
        <v>111.43356561660767</v>
      </c>
      <c r="U47" s="22">
        <f>[1]!Olekuvorrand(U$4,U$5,U$6,5,U$9,Lähteandmed!$C39,U46)</f>
        <v>111.90098524093628</v>
      </c>
      <c r="V47" s="22">
        <f>[1]!Olekuvorrand(V$4,V$5,V$6,5,V$9,Lähteandmed!$C39,V46)</f>
        <v>113.69460821151733</v>
      </c>
    </row>
    <row r="48" spans="1:22" x14ac:dyDescent="0.2">
      <c r="A48" s="177"/>
      <c r="B48" s="189"/>
      <c r="C48" s="82" t="s">
        <v>105</v>
      </c>
      <c r="D48" s="9">
        <f>[1]!ripe(D47,D$9+Lähteandmed!$E39*$D$11,D$4,0)</f>
        <v>10.266860743762436</v>
      </c>
      <c r="E48" s="9">
        <f>[1]!ripe(E47,E$9+Lähteandmed!$E39*$D$11,E$4,0)</f>
        <v>9.153620967585189</v>
      </c>
      <c r="F48" s="9">
        <f>[1]!ripe(F47,F$9+Lähteandmed!$E39*$D$11,F$4,0)</f>
        <v>8.7634465884574944</v>
      </c>
      <c r="G48" s="9">
        <f>[1]!ripe(G47,G$9+Lähteandmed!$E39*$D$11,G$4,0)</f>
        <v>8.6222196953534276</v>
      </c>
      <c r="H48" s="9">
        <f>[1]!ripe(H47,H$9+Lähteandmed!$E39*$D$11,H$4,0)</f>
        <v>8.5046254926187199</v>
      </c>
      <c r="I48" s="9">
        <f>[1]!ripe(I47,I$9+Lähteandmed!$E39*$D$11,I$4,0)</f>
        <v>5.6045313580979519</v>
      </c>
      <c r="J48" s="9">
        <f>[1]!ripe(J47,J$9+Lähteandmed!$E39*$D$11,J$4,0)</f>
        <v>8.1277242643845469</v>
      </c>
      <c r="K48" s="9">
        <f>[1]!ripe(K47,K$9+Lähteandmed!$E39*$D$11,K$4,0)</f>
        <v>7.8467635281807047</v>
      </c>
      <c r="L48" s="9">
        <f>[1]!ripe(L47,L$9+Lähteandmed!$E39*$D$11,L$4,0)</f>
        <v>7.3763441153453391</v>
      </c>
      <c r="M48" s="9">
        <f>[1]!ripe(M47,M$9+Lähteandmed!$E39*$D$11,M$4,0)</f>
        <v>10.291270105923809</v>
      </c>
      <c r="N48" s="9">
        <f>[1]!ripe(N47,N$9+Lähteandmed!$E39*$D$11,N$4,0)</f>
        <v>7.1590885095222241</v>
      </c>
      <c r="O48" s="9">
        <f>[1]!ripe(O47,O$9+Lähteandmed!$E39*$D$11,O$4,0)</f>
        <v>5.1645926243783524</v>
      </c>
      <c r="P48" s="9">
        <f>[1]!ripe(P47,P$9+Lähteandmed!$E39*$D$11,P$4,0)</f>
        <v>7.6822785025605</v>
      </c>
      <c r="Q48" s="9">
        <f>[1]!ripe(Q47,Q$9+Lähteandmed!$E39*$D$11,Q$4,0)</f>
        <v>9.4649141460866968</v>
      </c>
      <c r="R48" s="9">
        <f>[1]!ripe(R47,R$9+Lähteandmed!$E39*$D$11,R$4,0)</f>
        <v>9.303550311733229</v>
      </c>
      <c r="S48" s="9">
        <f>[1]!ripe(S47,S$9+Lähteandmed!$E39*$D$11,S$4,0)</f>
        <v>7.3500050619932953</v>
      </c>
      <c r="T48" s="9">
        <f>[1]!ripe(T47,T$9+Lähteandmed!$E39*$D$11,T$4,0)</f>
        <v>5.8231498151903258</v>
      </c>
      <c r="U48" s="9">
        <f>[1]!ripe(U47,U$9+Lähteandmed!$E39*$D$11,U$4,0)</f>
        <v>6.1895199805963266</v>
      </c>
      <c r="V48" s="9">
        <f>[1]!ripe(V47,V$9+Lähteandmed!$E39*$D$11,V$4,0)</f>
        <v>8.028936970924768</v>
      </c>
    </row>
    <row r="49" spans="1:22" x14ac:dyDescent="0.2">
      <c r="A49" s="39"/>
      <c r="B49" s="189"/>
      <c r="C49" s="82" t="s">
        <v>49</v>
      </c>
      <c r="D49" s="56">
        <f>D48/D$4^2*1000000</f>
        <v>43.492476091319006</v>
      </c>
      <c r="E49" s="56">
        <f t="shared" ref="E49:N49" si="36">E48/E$4^2*1000000</f>
        <v>43.722656481872932</v>
      </c>
      <c r="F49" s="56">
        <f t="shared" si="36"/>
        <v>43.817524943982242</v>
      </c>
      <c r="G49" s="56">
        <f t="shared" si="36"/>
        <v>43.853956916330773</v>
      </c>
      <c r="H49" s="56">
        <f t="shared" si="36"/>
        <v>43.885219468004749</v>
      </c>
      <c r="I49" s="56">
        <f t="shared" si="36"/>
        <v>45.035872404455702</v>
      </c>
      <c r="J49" s="56">
        <f t="shared" si="36"/>
        <v>43.991348533978353</v>
      </c>
      <c r="K49" s="56">
        <f t="shared" si="36"/>
        <v>44.076834944721568</v>
      </c>
      <c r="L49" s="56">
        <f t="shared" si="36"/>
        <v>44.233843470765926</v>
      </c>
      <c r="M49" s="56">
        <f t="shared" si="36"/>
        <v>43.488016121582397</v>
      </c>
      <c r="N49" s="56">
        <f t="shared" si="36"/>
        <v>44.312884874991894</v>
      </c>
      <c r="O49" s="56">
        <f t="shared" ref="O49:U49" si="37">O48/O$4^2*1000000</f>
        <v>45.30735450675941</v>
      </c>
      <c r="P49" s="56">
        <f t="shared" si="37"/>
        <v>44.129696504555604</v>
      </c>
      <c r="Q49" s="56">
        <f t="shared" si="37"/>
        <v>43.652693357931859</v>
      </c>
      <c r="R49" s="56">
        <f t="shared" si="37"/>
        <v>43.688351552258453</v>
      </c>
      <c r="S49" s="56">
        <f t="shared" si="37"/>
        <v>44.243212840530958</v>
      </c>
      <c r="T49" s="56">
        <f t="shared" si="37"/>
        <v>44.913932795560825</v>
      </c>
      <c r="U49" s="56">
        <f t="shared" si="37"/>
        <v>44.726323602047295</v>
      </c>
      <c r="V49" s="56">
        <f t="shared" ref="V49" si="38">V48/V$4^2*1000000</f>
        <v>44.020730235183073</v>
      </c>
    </row>
    <row r="50" spans="1:22" ht="38.25" x14ac:dyDescent="0.2">
      <c r="A50" s="187">
        <v>7</v>
      </c>
      <c r="B50" s="188" t="str">
        <f>Lähteandmed!B42</f>
        <v>EDS</v>
      </c>
      <c r="C50" s="81" t="s">
        <v>288</v>
      </c>
      <c r="D50" s="6">
        <f>SQRT((kaalutegur R_7*[1]!juhe(D5,6)+jaitetegur R_7*[1]!Jaitekoormus_EN(D$5,JaideJ,hj))^2+(tuuletegur R_7*[1]!Tuulekoormus_en(D$5,Qj,hj,zo,D$4,JaideJ,jaitetegur R_7))^2)</f>
        <v>3.3099999999999997E-2</v>
      </c>
      <c r="E50" s="6">
        <f>SQRT((kaalutegur R_7*[1]!juhe(E5,6)+jaitetegur R_7*[1]!Jaitekoormus_EN(E$5,JaideJ,hj))^2+(tuuletegur R_7*[1]!Tuulekoormus_en(E$5,Qj,hj,zo,E$4,JaideJ,jaitetegur R_7))^2)</f>
        <v>3.3099999999999997E-2</v>
      </c>
      <c r="F50" s="6">
        <f>SQRT((kaalutegur R_7*[1]!juhe(F5,6)+jaitetegur R_7*[1]!Jaitekoormus_EN(F$5,JaideJ,hj))^2+(tuuletegur R_7*[1]!Tuulekoormus_en(F$5,Qj,hj,zo,F$4,JaideJ,jaitetegur R_7))^2)</f>
        <v>3.3099999999999997E-2</v>
      </c>
      <c r="G50" s="6">
        <f>SQRT((kaalutegur R_7*[1]!juhe(G5,6)+jaitetegur R_7*[1]!Jaitekoormus_EN(G$5,JaideJ,hj))^2+(tuuletegur R_7*[1]!Tuulekoormus_en(G$5,Qj,hj,zo,G$4,JaideJ,jaitetegur R_7))^2)</f>
        <v>3.3099999999999997E-2</v>
      </c>
      <c r="H50" s="6">
        <f>SQRT((kaalutegur R_7*[1]!juhe(H5,6)+jaitetegur R_7*[1]!Jaitekoormus_EN(H$5,JaideJ,hj))^2+(tuuletegur R_7*[1]!Tuulekoormus_en(H$5,Qj,hj,zo,H$4,JaideJ,jaitetegur R_7))^2)</f>
        <v>3.3099999999999997E-2</v>
      </c>
      <c r="I50" s="6">
        <f>SQRT((kaalutegur R_7*[1]!juhe(I5,6)+jaitetegur R_7*[1]!Jaitekoormus_EN(I$5,JaideJ,hj))^2+(tuuletegur R_7*[1]!Tuulekoormus_en(I$5,Qj,hj,zo,I$4,JaideJ,jaitetegur R_7))^2)</f>
        <v>3.3099999999999997E-2</v>
      </c>
      <c r="J50" s="6">
        <f>SQRT((kaalutegur R_7*[1]!juhe(J5,6)+jaitetegur R_7*[1]!Jaitekoormus_EN(J$5,JaideJ,hj))^2+(tuuletegur R_7*[1]!Tuulekoormus_en(J$5,Qj,hj,zo,J$4,JaideJ,jaitetegur R_7))^2)</f>
        <v>3.3099999999999997E-2</v>
      </c>
      <c r="K50" s="6">
        <f>SQRT((kaalutegur R_7*[1]!juhe(K5,6)+jaitetegur R_7*[1]!Jaitekoormus_EN(K$5,JaideJ,hj))^2+(tuuletegur R_7*[1]!Tuulekoormus_en(K$5,Qj,hj,zo,K$4,JaideJ,jaitetegur R_7))^2)</f>
        <v>3.3099999999999997E-2</v>
      </c>
      <c r="L50" s="6">
        <f>SQRT((kaalutegur R_7*[1]!juhe(L5,6)+jaitetegur R_7*[1]!Jaitekoormus_EN(L$5,JaideJ,hj))^2+(tuuletegur R_7*[1]!Tuulekoormus_en(L$5,Qj,hj,zo,L$4,JaideJ,jaitetegur R_7))^2)</f>
        <v>3.3099999999999997E-2</v>
      </c>
      <c r="M50" s="6">
        <f>SQRT((kaalutegur R_7*[1]!juhe(M5,6)+jaitetegur R_7*[1]!Jaitekoormus_EN(M$5,JaideJ,hj))^2+(tuuletegur R_7*[1]!Tuulekoormus_en(M$5,Qj,hj,zo,M$4,JaideJ,jaitetegur R_7))^2)</f>
        <v>3.3099999999999997E-2</v>
      </c>
      <c r="N50" s="6">
        <f>SQRT((kaalutegur R_7*[1]!juhe(N5,6)+jaitetegur R_7*[1]!Jaitekoormus_EN(N$5,JaideJ,hj))^2+(tuuletegur R_7*[1]!Tuulekoormus_en(N$5,Qj,hj,zo,N$4,JaideJ,jaitetegur R_7))^2)</f>
        <v>3.3099999999999997E-2</v>
      </c>
      <c r="O50" s="6">
        <f>SQRT((kaalutegur R_7*[1]!juhe(O5,6)+jaitetegur R_7*[1]!Jaitekoormus_EN(O$5,JaideJ,hj))^2+(tuuletegur R_7*[1]!Tuulekoormus_en(O$5,Qj,hj,zo,O$4,JaideJ,jaitetegur R_7))^2)</f>
        <v>3.3099999999999997E-2</v>
      </c>
      <c r="P50" s="6">
        <f>SQRT((kaalutegur R_7*[1]!juhe(P5,6)+jaitetegur R_7*[1]!Jaitekoormus_EN(P$5,JaideJ,hj))^2+(tuuletegur R_7*[1]!Tuulekoormus_en(P$5,Qj,hj,zo,P$4,JaideJ,jaitetegur R_7))^2)</f>
        <v>3.3099999999999997E-2</v>
      </c>
      <c r="Q50" s="6">
        <f>SQRT((kaalutegur R_7*[1]!juhe(Q5,6)+jaitetegur R_7*[1]!Jaitekoormus_EN(Q$5,JaideJ,hj))^2+(tuuletegur R_7*[1]!Tuulekoormus_en(Q$5,Qj,hj,zo,Q$4,JaideJ,jaitetegur R_7))^2)</f>
        <v>3.3099999999999997E-2</v>
      </c>
      <c r="R50" s="6">
        <f>SQRT((kaalutegur R_7*[1]!juhe(R5,6)+jaitetegur R_7*[1]!Jaitekoormus_EN(R$5,JaideJ,hj))^2+(tuuletegur R_7*[1]!Tuulekoormus_en(R$5,Qj,hj,zo,R$4,JaideJ,jaitetegur R_7))^2)</f>
        <v>3.3099999999999997E-2</v>
      </c>
      <c r="S50" s="6">
        <f>SQRT((kaalutegur R_7*[1]!juhe(S5,6)+jaitetegur R_7*[1]!Jaitekoormus_EN(S$5,JaideJ,hj))^2+(tuuletegur R_7*[1]!Tuulekoormus_en(S$5,Qj,hj,zo,S$4,JaideJ,jaitetegur R_7))^2)</f>
        <v>3.3099999999999997E-2</v>
      </c>
      <c r="T50" s="6">
        <f>SQRT((kaalutegur R_7*[1]!juhe(T5,6)+jaitetegur R_7*[1]!Jaitekoormus_EN(T$5,JaideJ,hj))^2+(tuuletegur R_7*[1]!Tuulekoormus_en(T$5,Qj,hj,zo,T$4,JaideJ,jaitetegur R_7))^2)</f>
        <v>3.3099999999999997E-2</v>
      </c>
      <c r="U50" s="6">
        <f>SQRT((kaalutegur R_7*[1]!juhe(U5,6)+jaitetegur R_7*[1]!Jaitekoormus_EN(U$5,JaideJ,hj))^2+(tuuletegur R_7*[1]!Tuulekoormus_en(U$5,Qj,hj,zo,U$4,JaideJ,jaitetegur R_7))^2)</f>
        <v>3.3099999999999997E-2</v>
      </c>
      <c r="V50" s="6">
        <f>SQRT((kaalutegur R_7*[1]!juhe(V5,6)+jaitetegur R_7*[1]!Jaitekoormus_EN(V$5,JaideJ,hj))^2+(tuuletegur R_7*[1]!Tuulekoormus_en(V$5,Qj,hj,zo,V$4,JaideJ,jaitetegur R_7))^2)</f>
        <v>3.3099999999999997E-2</v>
      </c>
    </row>
    <row r="51" spans="1:22" x14ac:dyDescent="0.2">
      <c r="A51" s="187"/>
      <c r="B51" s="188"/>
      <c r="C51" s="81" t="s">
        <v>104</v>
      </c>
      <c r="D51" s="3">
        <f>[1]!Olekuvorrand(D$4,D$5,D$6,5,D$9,Lähteandmed!$C42,D50)</f>
        <v>64.999997615814209</v>
      </c>
      <c r="E51" s="3">
        <f>[1]!Olekuvorrand(E$4,E$5,E$6,5,E$9,Lähteandmed!$C42,E50)</f>
        <v>64.999997615814209</v>
      </c>
      <c r="F51" s="3">
        <f>[1]!Olekuvorrand(F$4,F$5,F$6,5,F$9,Lähteandmed!$C42,F50)</f>
        <v>64.999997615814209</v>
      </c>
      <c r="G51" s="3">
        <f>[1]!Olekuvorrand(G$4,G$5,G$6,5,G$9,Lähteandmed!$C42,G50)</f>
        <v>64.999997615814209</v>
      </c>
      <c r="H51" s="3">
        <f>[1]!Olekuvorrand(H$4,H$5,H$6,5,H$9,Lähteandmed!$C42,H50)</f>
        <v>64.999997615814209</v>
      </c>
      <c r="I51" s="3">
        <f>[1]!Olekuvorrand(I$4,I$5,I$6,5,I$9,Lähteandmed!$C42,I50)</f>
        <v>64.999997615814209</v>
      </c>
      <c r="J51" s="3">
        <f>[1]!Olekuvorrand(J$4,J$5,J$6,5,J$9,Lähteandmed!$C42,J50)</f>
        <v>64.999997615814209</v>
      </c>
      <c r="K51" s="3">
        <f>[1]!Olekuvorrand(K$4,K$5,K$6,5,K$9,Lähteandmed!$C42,K50)</f>
        <v>64.999997615814209</v>
      </c>
      <c r="L51" s="3">
        <f>[1]!Olekuvorrand(L$4,L$5,L$6,5,L$9,Lähteandmed!$C42,L50)</f>
        <v>64.999997615814209</v>
      </c>
      <c r="M51" s="3">
        <f>[1]!Olekuvorrand(M$4,M$5,M$6,5,M$9,Lähteandmed!$C42,M50)</f>
        <v>64.999997615814209</v>
      </c>
      <c r="N51" s="3">
        <f>[1]!Olekuvorrand(N$4,N$5,N$6,5,N$9,Lähteandmed!$C42,N50)</f>
        <v>64.999997615814209</v>
      </c>
      <c r="O51" s="3">
        <f>[1]!Olekuvorrand(O$4,O$5,O$6,5,O$9,Lähteandmed!$C42,O50)</f>
        <v>64.999997615814209</v>
      </c>
      <c r="P51" s="3">
        <f>[1]!Olekuvorrand(P$4,P$5,P$6,5,P$9,Lähteandmed!$C42,P50)</f>
        <v>64.999997615814209</v>
      </c>
      <c r="Q51" s="3">
        <f>[1]!Olekuvorrand(Q$4,Q$5,Q$6,5,Q$9,Lähteandmed!$C42,Q50)</f>
        <v>64.999997615814209</v>
      </c>
      <c r="R51" s="3">
        <f>[1]!Olekuvorrand(R$4,R$5,R$6,5,R$9,Lähteandmed!$C42,R50)</f>
        <v>64.999997615814209</v>
      </c>
      <c r="S51" s="3">
        <f>[1]!Olekuvorrand(S$4,S$5,S$6,5,S$9,Lähteandmed!$C42,S50)</f>
        <v>64.999997615814209</v>
      </c>
      <c r="T51" s="3">
        <f>[1]!Olekuvorrand(T$4,T$5,T$6,5,T$9,Lähteandmed!$C42,T50)</f>
        <v>64.999997615814209</v>
      </c>
      <c r="U51" s="3">
        <f>[1]!Olekuvorrand(U$4,U$5,U$6,5,U$9,Lähteandmed!$C42,U50)</f>
        <v>64.999997615814209</v>
      </c>
      <c r="V51" s="3">
        <f>[1]!Olekuvorrand(V$4,V$5,V$6,5,V$9,Lähteandmed!$C42,V50)</f>
        <v>64.999997615814209</v>
      </c>
    </row>
    <row r="52" spans="1:22" x14ac:dyDescent="0.2">
      <c r="A52" s="187"/>
      <c r="B52" s="188"/>
      <c r="C52" s="81" t="s">
        <v>105</v>
      </c>
      <c r="D52" s="3">
        <f>[1]!ripe(D51,D$9+Lähteandmed!$E42*$D$11,D$4,0)</f>
        <v>15.026166752736804</v>
      </c>
      <c r="E52" s="3">
        <f>[1]!ripe(E51,E$9+Lähteandmed!$E42*$D$11,E$4,0)</f>
        <v>13.326344945093041</v>
      </c>
      <c r="F52" s="3">
        <f>[1]!ripe(F51,F$9+Lähteandmed!$E42*$D$11,F$4,0)</f>
        <v>12.730684859385413</v>
      </c>
      <c r="G52" s="3">
        <f>[1]!ripe(G51,G$9+Lähteandmed!$E42*$D$11,G$4,0)</f>
        <v>12.515118468581019</v>
      </c>
      <c r="H52" s="3">
        <f>[1]!ripe(H51,H$9+Lähteandmed!$E42*$D$11,H$4,0)</f>
        <v>12.335637126176163</v>
      </c>
      <c r="I52" s="3">
        <f>[1]!ripe(I51,I$9+Lähteandmed!$E42*$D$11,I$4,0)</f>
        <v>7.9214628444277553</v>
      </c>
      <c r="J52" s="3">
        <f>[1]!ripe(J51,J$9+Lähteandmed!$E42*$D$11,J$4,0)</f>
        <v>11.760515331397473</v>
      </c>
      <c r="K52" s="3">
        <f>[1]!ripe(K51,K$9+Lähteandmed!$E42*$D$11,K$4,0)</f>
        <v>11.331954696282851</v>
      </c>
      <c r="L52" s="3">
        <f>[1]!ripe(L51,L$9+Lähteandmed!$E42*$D$11,L$4,0)</f>
        <v>10.614783927349437</v>
      </c>
      <c r="M52" s="3">
        <f>[1]!ripe(M51,M$9+Lähteandmed!$E42*$D$11,M$4,0)</f>
        <v>15.063436010666804</v>
      </c>
      <c r="N52" s="3">
        <f>[1]!ripe(N51,N$9+Lähteandmed!$E42*$D$11,N$4,0)</f>
        <v>10.283770433533183</v>
      </c>
      <c r="O52" s="3">
        <f>[1]!ripe(O51,O$9+Lähteandmed!$E42*$D$11,O$4,0)</f>
        <v>7.2559124229767411</v>
      </c>
      <c r="P52" s="3">
        <f>[1]!ripe(P51,P$9+Lähteandmed!$E42*$D$11,P$4,0)</f>
        <v>11.081122930432102</v>
      </c>
      <c r="Q52" s="3">
        <f>[1]!ripe(Q51,Q$9+Lähteandmed!$E42*$D$11,Q$4,0)</f>
        <v>13.801627452241986</v>
      </c>
      <c r="R52" s="3">
        <f>[1]!ripe(R51,R$9+Lähteandmed!$E42*$D$11,R$4,0)</f>
        <v>13.555255826974221</v>
      </c>
      <c r="S52" s="3">
        <f>[1]!ripe(S51,S$9+Lähteandmed!$E42*$D$11,S$4,0)</f>
        <v>10.574641364615616</v>
      </c>
      <c r="T52" s="3">
        <f>[1]!ripe(T51,T$9+Lähteandmed!$E42*$D$11,T$4,0)</f>
        <v>8.2528042634356495</v>
      </c>
      <c r="U52" s="3">
        <f>[1]!ripe(U51,U$9+Lähteandmed!$E42*$D$11,U$4,0)</f>
        <v>8.8088341569918249</v>
      </c>
      <c r="V52" s="3">
        <f>[1]!ripe(V51,V$9+Lähteandmed!$E42*$D$11,V$4,0)</f>
        <v>11.609819617752271</v>
      </c>
    </row>
    <row r="53" spans="1:22" x14ac:dyDescent="0.2">
      <c r="A53" s="42"/>
      <c r="B53" s="188"/>
      <c r="C53" s="81" t="s">
        <v>49</v>
      </c>
      <c r="D53" s="55">
        <f>D52/D$4^2*1000000</f>
        <v>63.653848488655406</v>
      </c>
      <c r="E53" s="55">
        <f t="shared" ref="E53:N53" si="39">E52/E$4^2*1000000</f>
        <v>63.653848488655392</v>
      </c>
      <c r="F53" s="55">
        <f t="shared" si="39"/>
        <v>63.653848488655392</v>
      </c>
      <c r="G53" s="55">
        <f t="shared" si="39"/>
        <v>63.653848488655406</v>
      </c>
      <c r="H53" s="55">
        <f t="shared" si="39"/>
        <v>63.653848488655406</v>
      </c>
      <c r="I53" s="55">
        <f t="shared" si="39"/>
        <v>63.653848488655406</v>
      </c>
      <c r="J53" s="55">
        <f t="shared" si="39"/>
        <v>63.653848488655406</v>
      </c>
      <c r="K53" s="55">
        <f t="shared" si="39"/>
        <v>63.653848488655406</v>
      </c>
      <c r="L53" s="55">
        <f t="shared" si="39"/>
        <v>63.653848488655392</v>
      </c>
      <c r="M53" s="55">
        <f t="shared" si="39"/>
        <v>63.653848488655406</v>
      </c>
      <c r="N53" s="55">
        <f t="shared" si="39"/>
        <v>63.653848488655406</v>
      </c>
      <c r="O53" s="55">
        <f t="shared" ref="O53:U53" si="40">O52/O$4^2*1000000</f>
        <v>63.653848488655406</v>
      </c>
      <c r="P53" s="55">
        <f t="shared" si="40"/>
        <v>63.653848488655392</v>
      </c>
      <c r="Q53" s="55">
        <f t="shared" si="40"/>
        <v>63.653848488655406</v>
      </c>
      <c r="R53" s="55">
        <f t="shared" si="40"/>
        <v>63.653848488655392</v>
      </c>
      <c r="S53" s="55">
        <f t="shared" si="40"/>
        <v>63.653848488655392</v>
      </c>
      <c r="T53" s="55">
        <f t="shared" si="40"/>
        <v>63.653848488655392</v>
      </c>
      <c r="U53" s="55">
        <f t="shared" si="40"/>
        <v>63.653848488655406</v>
      </c>
      <c r="V53" s="55">
        <f t="shared" ref="V53" si="41">V52/V$4^2*1000000</f>
        <v>63.653848488655406</v>
      </c>
    </row>
    <row r="54" spans="1:22" ht="38.25" x14ac:dyDescent="0.2">
      <c r="A54" s="177">
        <v>8</v>
      </c>
      <c r="B54" s="189" t="str">
        <f>Lähteandmed!B45</f>
        <v>T+35</v>
      </c>
      <c r="C54" s="82" t="s">
        <v>288</v>
      </c>
      <c r="D54" s="9">
        <f>SQRT((kaalutegur R_8*[1]!juhe(D5,6)+jaitetegur R_8*[1]!Jaitekoormus_EN(D$5,JaideJ,hj))^2+(tuuletegur R_8*[1]!Tuulekoormus_en(D$5,Qj,hj,zo,D$4,JaideJ,jaitetegur R_8))^2)</f>
        <v>3.3099999999999997E-2</v>
      </c>
      <c r="E54" s="9">
        <f>SQRT((kaalutegur R_8*[1]!juhe(E5,6)+jaitetegur R_8*[1]!Jaitekoormus_EN(E$5,JaideJ,hj))^2+(tuuletegur R_8*[1]!Tuulekoormus_en(E$5,Qj,hj,zo,E$4,JaideJ,jaitetegur R_8))^2)</f>
        <v>3.3099999999999997E-2</v>
      </c>
      <c r="F54" s="9">
        <f>SQRT((kaalutegur R_8*[1]!juhe(F5,6)+jaitetegur R_8*[1]!Jaitekoormus_EN(F$5,JaideJ,hj))^2+(tuuletegur R_8*[1]!Tuulekoormus_en(F$5,Qj,hj,zo,F$4,JaideJ,jaitetegur R_8))^2)</f>
        <v>3.3099999999999997E-2</v>
      </c>
      <c r="G54" s="9">
        <f>SQRT((kaalutegur R_8*[1]!juhe(G5,6)+jaitetegur R_8*[1]!Jaitekoormus_EN(G$5,JaideJ,hj))^2+(tuuletegur R_8*[1]!Tuulekoormus_en(G$5,Qj,hj,zo,G$4,JaideJ,jaitetegur R_8))^2)</f>
        <v>3.3099999999999997E-2</v>
      </c>
      <c r="H54" s="9">
        <f>SQRT((kaalutegur R_8*[1]!juhe(H5,6)+jaitetegur R_8*[1]!Jaitekoormus_EN(H$5,JaideJ,hj))^2+(tuuletegur R_8*[1]!Tuulekoormus_en(H$5,Qj,hj,zo,H$4,JaideJ,jaitetegur R_8))^2)</f>
        <v>3.3099999999999997E-2</v>
      </c>
      <c r="I54" s="9">
        <f>SQRT((kaalutegur R_8*[1]!juhe(I5,6)+jaitetegur R_8*[1]!Jaitekoormus_EN(I$5,JaideJ,hj))^2+(tuuletegur R_8*[1]!Tuulekoormus_en(I$5,Qj,hj,zo,I$4,JaideJ,jaitetegur R_8))^2)</f>
        <v>3.3099999999999997E-2</v>
      </c>
      <c r="J54" s="9">
        <f>SQRT((kaalutegur R_8*[1]!juhe(J5,6)+jaitetegur R_8*[1]!Jaitekoormus_EN(J$5,JaideJ,hj))^2+(tuuletegur R_8*[1]!Tuulekoormus_en(J$5,Qj,hj,zo,J$4,JaideJ,jaitetegur R_8))^2)</f>
        <v>3.3099999999999997E-2</v>
      </c>
      <c r="K54" s="9">
        <f>SQRT((kaalutegur R_8*[1]!juhe(K5,6)+jaitetegur R_8*[1]!Jaitekoormus_EN(K$5,JaideJ,hj))^2+(tuuletegur R_8*[1]!Tuulekoormus_en(K$5,Qj,hj,zo,K$4,JaideJ,jaitetegur R_8))^2)</f>
        <v>3.3099999999999997E-2</v>
      </c>
      <c r="L54" s="9">
        <f>SQRT((kaalutegur R_8*[1]!juhe(L5,6)+jaitetegur R_8*[1]!Jaitekoormus_EN(L$5,JaideJ,hj))^2+(tuuletegur R_8*[1]!Tuulekoormus_en(L$5,Qj,hj,zo,L$4,JaideJ,jaitetegur R_8))^2)</f>
        <v>3.3099999999999997E-2</v>
      </c>
      <c r="M54" s="9">
        <f>SQRT((kaalutegur R_8*[1]!juhe(M5,6)+jaitetegur R_8*[1]!Jaitekoormus_EN(M$5,JaideJ,hj))^2+(tuuletegur R_8*[1]!Tuulekoormus_en(M$5,Qj,hj,zo,M$4,JaideJ,jaitetegur R_8))^2)</f>
        <v>3.3099999999999997E-2</v>
      </c>
      <c r="N54" s="9">
        <f>SQRT((kaalutegur R_8*[1]!juhe(N5,6)+jaitetegur R_8*[1]!Jaitekoormus_EN(N$5,JaideJ,hj))^2+(tuuletegur R_8*[1]!Tuulekoormus_en(N$5,Qj,hj,zo,N$4,JaideJ,jaitetegur R_8))^2)</f>
        <v>3.3099999999999997E-2</v>
      </c>
      <c r="O54" s="9">
        <f>SQRT((kaalutegur R_8*[1]!juhe(O5,6)+jaitetegur R_8*[1]!Jaitekoormus_EN(O$5,JaideJ,hj))^2+(tuuletegur R_8*[1]!Tuulekoormus_en(O$5,Qj,hj,zo,O$4,JaideJ,jaitetegur R_8))^2)</f>
        <v>3.3099999999999997E-2</v>
      </c>
      <c r="P54" s="9">
        <f>SQRT((kaalutegur R_8*[1]!juhe(P5,6)+jaitetegur R_8*[1]!Jaitekoormus_EN(P$5,JaideJ,hj))^2+(tuuletegur R_8*[1]!Tuulekoormus_en(P$5,Qj,hj,zo,P$4,JaideJ,jaitetegur R_8))^2)</f>
        <v>3.3099999999999997E-2</v>
      </c>
      <c r="Q54" s="9">
        <f>SQRT((kaalutegur R_8*[1]!juhe(Q5,6)+jaitetegur R_8*[1]!Jaitekoormus_EN(Q$5,JaideJ,hj))^2+(tuuletegur R_8*[1]!Tuulekoormus_en(Q$5,Qj,hj,zo,Q$4,JaideJ,jaitetegur R_8))^2)</f>
        <v>3.3099999999999997E-2</v>
      </c>
      <c r="R54" s="9">
        <f>SQRT((kaalutegur R_8*[1]!juhe(R5,6)+jaitetegur R_8*[1]!Jaitekoormus_EN(R$5,JaideJ,hj))^2+(tuuletegur R_8*[1]!Tuulekoormus_en(R$5,Qj,hj,zo,R$4,JaideJ,jaitetegur R_8))^2)</f>
        <v>3.3099999999999997E-2</v>
      </c>
      <c r="S54" s="9">
        <f>SQRT((kaalutegur R_8*[1]!juhe(S5,6)+jaitetegur R_8*[1]!Jaitekoormus_EN(S$5,JaideJ,hj))^2+(tuuletegur R_8*[1]!Tuulekoormus_en(S$5,Qj,hj,zo,S$4,JaideJ,jaitetegur R_8))^2)</f>
        <v>3.3099999999999997E-2</v>
      </c>
      <c r="T54" s="9">
        <f>SQRT((kaalutegur R_8*[1]!juhe(T5,6)+jaitetegur R_8*[1]!Jaitekoormus_EN(T$5,JaideJ,hj))^2+(tuuletegur R_8*[1]!Tuulekoormus_en(T$5,Qj,hj,zo,T$4,JaideJ,jaitetegur R_8))^2)</f>
        <v>3.3099999999999997E-2</v>
      </c>
      <c r="U54" s="9">
        <f>SQRT((kaalutegur R_8*[1]!juhe(U5,6)+jaitetegur R_8*[1]!Jaitekoormus_EN(U$5,JaideJ,hj))^2+(tuuletegur R_8*[1]!Tuulekoormus_en(U$5,Qj,hj,zo,U$4,JaideJ,jaitetegur R_8))^2)</f>
        <v>3.3099999999999997E-2</v>
      </c>
      <c r="V54" s="9">
        <f>SQRT((kaalutegur R_8*[1]!juhe(V5,6)+jaitetegur R_8*[1]!Jaitekoormus_EN(V$5,JaideJ,hj))^2+(tuuletegur R_8*[1]!Tuulekoormus_en(V$5,Qj,hj,zo,V$4,JaideJ,jaitetegur R_8))^2)</f>
        <v>3.3099999999999997E-2</v>
      </c>
    </row>
    <row r="55" spans="1:22" x14ac:dyDescent="0.2">
      <c r="A55" s="177"/>
      <c r="B55" s="189"/>
      <c r="C55" s="82" t="s">
        <v>104</v>
      </c>
      <c r="D55" s="22">
        <f>[1]!Olekuvorrand(D$4,D$5,D$6,5,D$9,Lähteandmed!$C45,D54)</f>
        <v>59.408724308013916</v>
      </c>
      <c r="E55" s="22">
        <f>[1]!Olekuvorrand(E$4,E$5,E$6,5,E$9,Lähteandmed!$C45,E54)</f>
        <v>58.87526273727417</v>
      </c>
      <c r="F55" s="22">
        <f>[1]!Olekuvorrand(F$4,F$5,F$6,5,F$9,Lähteandmed!$C45,F54)</f>
        <v>58.662712574005127</v>
      </c>
      <c r="G55" s="22">
        <f>[1]!Olekuvorrand(G$4,G$5,G$6,5,G$9,Lähteandmed!$C45,G54)</f>
        <v>58.582007884979248</v>
      </c>
      <c r="H55" s="22">
        <f>[1]!Olekuvorrand(H$4,H$5,H$6,5,H$9,Lähteandmed!$C45,H54)</f>
        <v>58.513224124908447</v>
      </c>
      <c r="I55" s="22">
        <f>[1]!Olekuvorrand(I$4,I$5,I$6,5,I$9,Lähteandmed!$C45,I54)</f>
        <v>56.160151958465576</v>
      </c>
      <c r="J55" s="22">
        <f>[1]!Olekuvorrand(J$4,J$5,J$6,5,J$9,Lähteandmed!$C45,J54)</f>
        <v>58.282196521759033</v>
      </c>
      <c r="K55" s="22">
        <f>[1]!Olekuvorrand(K$4,K$5,K$6,5,K$9,Lähteandmed!$C45,K54)</f>
        <v>58.098733425140381</v>
      </c>
      <c r="L55" s="22">
        <f>[1]!Olekuvorrand(L$4,L$5,L$6,5,L$9,Lähteandmed!$C45,L54)</f>
        <v>57.767570018768311</v>
      </c>
      <c r="M55" s="22">
        <f>[1]!Olekuvorrand(M$4,M$5,M$6,5,M$9,Lähteandmed!$C45,M54)</f>
        <v>59.419333934783936</v>
      </c>
      <c r="N55" s="22">
        <f>[1]!Olekuvorrand(N$4,N$5,N$6,5,N$9,Lähteandmed!$C45,N54)</f>
        <v>57.603299617767334</v>
      </c>
      <c r="O55" s="22">
        <f>[1]!Olekuvorrand(O$4,O$5,O$6,5,O$9,Lähteandmed!$C45,O54)</f>
        <v>55.640041828155518</v>
      </c>
      <c r="P55" s="22">
        <f>[1]!Olekuvorrand(P$4,P$5,P$6,5,P$9,Lähteandmed!$C45,P54)</f>
        <v>57.986557483673096</v>
      </c>
      <c r="Q55" s="22">
        <f>[1]!Olekuvorrand(Q$4,Q$5,Q$6,5,Q$9,Lähteandmed!$C45,Q54)</f>
        <v>59.034645557403564</v>
      </c>
      <c r="R55" s="22">
        <f>[1]!Olekuvorrand(R$4,R$5,R$6,5,R$9,Lähteandmed!$C45,R54)</f>
        <v>58.95310640335083</v>
      </c>
      <c r="S55" s="22">
        <f>[1]!Olekuvorrand(S$4,S$5,S$6,5,S$9,Lähteandmed!$C45,S54)</f>
        <v>57.748019695281982</v>
      </c>
      <c r="T55" s="22">
        <f>[1]!Olekuvorrand(T$4,T$5,T$6,5,T$9,Lähteandmed!$C45,T54)</f>
        <v>56.397140026092529</v>
      </c>
      <c r="U55" s="22">
        <f>[1]!Olekuvorrand(U$4,U$5,U$6,5,U$9,Lähteandmed!$C45,U54)</f>
        <v>56.766331195831299</v>
      </c>
      <c r="V55" s="22">
        <f>[1]!Olekuvorrand(V$4,V$5,V$6,5,V$9,Lähteandmed!$C45,V54)</f>
        <v>58.218896389007568</v>
      </c>
    </row>
    <row r="56" spans="1:22" x14ac:dyDescent="0.2">
      <c r="A56" s="177"/>
      <c r="B56" s="189"/>
      <c r="C56" s="82" t="s">
        <v>105</v>
      </c>
      <c r="D56" s="9">
        <f>[1]!ripe(D55,D$9+Lähteandmed!$E45*$D$11,D$4,0)</f>
        <v>16.440359803702556</v>
      </c>
      <c r="E56" s="9">
        <f>[1]!ripe(E55,E$9+Lähteandmed!$E45*$D$11,E$4,0)</f>
        <v>14.712671322147031</v>
      </c>
      <c r="F56" s="9">
        <f>[1]!ripe(F55,F$9+Lähteandmed!$E45*$D$11,F$4,0)</f>
        <v>14.105970371960208</v>
      </c>
      <c r="G56" s="9">
        <f>[1]!ripe(G55,G$9+Lähteandmed!$E45*$D$11,G$4,0)</f>
        <v>13.886220359954239</v>
      </c>
      <c r="H56" s="9">
        <f>[1]!ripe(H55,H$9+Lähteandmed!$E45*$D$11,H$4,0)</f>
        <v>13.703165323437975</v>
      </c>
      <c r="I56" s="9">
        <f>[1]!ripe(I55,I$9+Lähteandmed!$E45*$D$11,I$4,0)</f>
        <v>9.16833462954955</v>
      </c>
      <c r="J56" s="9">
        <f>[1]!ripe(J55,J$9+Lähteandmed!$E45*$D$11,J$4,0)</f>
        <v>13.116071701521907</v>
      </c>
      <c r="K56" s="9">
        <f>[1]!ripe(K55,K$9+Lähteandmed!$E45*$D$11,K$4,0)</f>
        <v>12.678022132616228</v>
      </c>
      <c r="L56" s="9">
        <f>[1]!ripe(L55,L$9+Lähteandmed!$E45*$D$11,L$4,0)</f>
        <v>11.943741613952822</v>
      </c>
      <c r="M56" s="9">
        <f>[1]!ripe(M55,M$9+Lähteandmed!$E45*$D$11,M$4,0)</f>
        <v>16.478193879688302</v>
      </c>
      <c r="N56" s="9">
        <f>[1]!ripe(N55,N$9+Lähteandmed!$E45*$D$11,N$4,0)</f>
        <v>11.604284096514853</v>
      </c>
      <c r="O56" s="9">
        <f>[1]!ripe(O55,O$9+Lähteandmed!$E45*$D$11,O$4,0)</f>
        <v>8.4765265211462122</v>
      </c>
      <c r="P56" s="9">
        <f>[1]!ripe(P55,P$9+Lähteandmed!$E45*$D$11,P$4,0)</f>
        <v>12.421378252389504</v>
      </c>
      <c r="Q56" s="9">
        <f>[1]!ripe(Q55,Q$9+Lähteandmed!$E45*$D$11,Q$4,0)</f>
        <v>15.196258790404112</v>
      </c>
      <c r="R56" s="9">
        <f>[1]!ripe(R55,R$9+Lähteandmed!$E45*$D$11,R$4,0)</f>
        <v>14.945634762767918</v>
      </c>
      <c r="S56" s="9">
        <f>[1]!ripe(S55,S$9+Lähteandmed!$E45*$D$11,S$4,0)</f>
        <v>11.902601459150331</v>
      </c>
      <c r="T56" s="9">
        <f>[1]!ripe(T55,T$9+Lähteandmed!$E45*$D$11,T$4,0)</f>
        <v>9.5116925645327832</v>
      </c>
      <c r="U56" s="9">
        <f>[1]!ripe(U55,U$9+Lähteandmed!$E45*$D$11,U$4,0)</f>
        <v>10.086510562525469</v>
      </c>
      <c r="V56" s="9">
        <f>[1]!ripe(V55,V$9+Lähteandmed!$E45*$D$11,V$4,0)</f>
        <v>12.962084379469884</v>
      </c>
    </row>
    <row r="57" spans="1:22" x14ac:dyDescent="0.2">
      <c r="A57" s="39"/>
      <c r="B57" s="189"/>
      <c r="C57" s="82" t="s">
        <v>49</v>
      </c>
      <c r="D57" s="56">
        <f>D56/D$4^2*1000000</f>
        <v>69.644653174986175</v>
      </c>
      <c r="E57" s="56">
        <f t="shared" ref="E57:N57" si="42">E56/E$4^2*1000000</f>
        <v>70.275694878224826</v>
      </c>
      <c r="F57" s="56">
        <f t="shared" si="42"/>
        <v>70.530321876616156</v>
      </c>
      <c r="G57" s="56">
        <f t="shared" si="42"/>
        <v>70.627486994362272</v>
      </c>
      <c r="H57" s="56">
        <f t="shared" si="42"/>
        <v>70.710511373765002</v>
      </c>
      <c r="I57" s="56">
        <f t="shared" si="42"/>
        <v>73.673233702429712</v>
      </c>
      <c r="J57" s="56">
        <f t="shared" si="42"/>
        <v>70.990804172167884</v>
      </c>
      <c r="K57" s="56">
        <f t="shared" si="42"/>
        <v>71.214977609298927</v>
      </c>
      <c r="L57" s="56">
        <f t="shared" si="42"/>
        <v>71.623230796375069</v>
      </c>
      <c r="M57" s="56">
        <f t="shared" si="42"/>
        <v>69.63221776503147</v>
      </c>
      <c r="N57" s="56">
        <f t="shared" si="42"/>
        <v>71.827482582678599</v>
      </c>
      <c r="O57" s="56">
        <f t="shared" ref="O57:U57" si="43">O56/O$4^2*1000000</f>
        <v>74.361913903276417</v>
      </c>
      <c r="P57" s="56">
        <f t="shared" si="43"/>
        <v>71.352744145312798</v>
      </c>
      <c r="Q57" s="56">
        <f t="shared" si="43"/>
        <v>70.085963266719631</v>
      </c>
      <c r="R57" s="56">
        <f t="shared" si="43"/>
        <v>70.18290048520376</v>
      </c>
      <c r="S57" s="56">
        <f t="shared" si="43"/>
        <v>71.647478508047158</v>
      </c>
      <c r="T57" s="56">
        <f t="shared" si="43"/>
        <v>73.363649257493478</v>
      </c>
      <c r="U57" s="56">
        <f t="shared" si="43"/>
        <v>72.886514115674288</v>
      </c>
      <c r="V57" s="56">
        <f t="shared" ref="V57" si="44">V56/V$4^2*1000000</f>
        <v>71.067990920920479</v>
      </c>
    </row>
    <row r="58" spans="1:22" ht="38.25" x14ac:dyDescent="0.2">
      <c r="A58" s="187">
        <v>9</v>
      </c>
      <c r="B58" s="188" t="str">
        <f>Lähteandmed!B48</f>
        <v>T +15</v>
      </c>
      <c r="C58" s="81" t="s">
        <v>288</v>
      </c>
      <c r="D58" s="6">
        <f>SQRT((kaalutegur R_9*[1]!juhe(D5,6)+jaitetegur R_9*[1]!Jaitekoormus_EN(D$5,JaideJ,hj))^2+(tuuletegur R_9*[1]!Tuulekoormus_en(D$5,Qj,hj,zo,D$4,JaideJ,jaitetegur R_9))^2)</f>
        <v>3.3099999999999997E-2</v>
      </c>
      <c r="E58" s="6">
        <f>SQRT((kaalutegur R_9*[1]!juhe(E5,6)+jaitetegur R_9*[1]!Jaitekoormus_EN(E$5,JaideJ,hj))^2+(tuuletegur R_9*[1]!Tuulekoormus_en(E$5,Qj,hj,zo,E$4,JaideJ,jaitetegur R_9))^2)</f>
        <v>3.3099999999999997E-2</v>
      </c>
      <c r="F58" s="6">
        <f>SQRT((kaalutegur R_9*[1]!juhe(F5,6)+jaitetegur R_9*[1]!Jaitekoormus_EN(F$5,JaideJ,hj))^2+(tuuletegur R_9*[1]!Tuulekoormus_en(F$5,Qj,hj,zo,F$4,JaideJ,jaitetegur R_9))^2)</f>
        <v>3.3099999999999997E-2</v>
      </c>
      <c r="G58" s="6">
        <f>SQRT((kaalutegur R_9*[1]!juhe(G5,6)+jaitetegur R_9*[1]!Jaitekoormus_EN(G$5,JaideJ,hj))^2+(tuuletegur R_9*[1]!Tuulekoormus_en(G$5,Qj,hj,zo,G$4,JaideJ,jaitetegur R_9))^2)</f>
        <v>3.3099999999999997E-2</v>
      </c>
      <c r="H58" s="6">
        <f>SQRT((kaalutegur R_9*[1]!juhe(H5,6)+jaitetegur R_9*[1]!Jaitekoormus_EN(H$5,JaideJ,hj))^2+(tuuletegur R_9*[1]!Tuulekoormus_en(H$5,Qj,hj,zo,H$4,JaideJ,jaitetegur R_9))^2)</f>
        <v>3.3099999999999997E-2</v>
      </c>
      <c r="I58" s="6">
        <f>SQRT((kaalutegur R_9*[1]!juhe(I5,6)+jaitetegur R_9*[1]!Jaitekoormus_EN(I$5,JaideJ,hj))^2+(tuuletegur R_9*[1]!Tuulekoormus_en(I$5,Qj,hj,zo,I$4,JaideJ,jaitetegur R_9))^2)</f>
        <v>3.3099999999999997E-2</v>
      </c>
      <c r="J58" s="6">
        <f>SQRT((kaalutegur R_9*[1]!juhe(J5,6)+jaitetegur R_9*[1]!Jaitekoormus_EN(J$5,JaideJ,hj))^2+(tuuletegur R_9*[1]!Tuulekoormus_en(J$5,Qj,hj,zo,J$4,JaideJ,jaitetegur R_9))^2)</f>
        <v>3.3099999999999997E-2</v>
      </c>
      <c r="K58" s="6">
        <f>SQRT((kaalutegur R_9*[1]!juhe(K5,6)+jaitetegur R_9*[1]!Jaitekoormus_EN(K$5,JaideJ,hj))^2+(tuuletegur R_9*[1]!Tuulekoormus_en(K$5,Qj,hj,zo,K$4,JaideJ,jaitetegur R_9))^2)</f>
        <v>3.3099999999999997E-2</v>
      </c>
      <c r="L58" s="6">
        <f>SQRT((kaalutegur R_9*[1]!juhe(L5,6)+jaitetegur R_9*[1]!Jaitekoormus_EN(L$5,JaideJ,hj))^2+(tuuletegur R_9*[1]!Tuulekoormus_en(L$5,Qj,hj,zo,L$4,JaideJ,jaitetegur R_9))^2)</f>
        <v>3.3099999999999997E-2</v>
      </c>
      <c r="M58" s="6">
        <f>SQRT((kaalutegur R_9*[1]!juhe(M5,6)+jaitetegur R_9*[1]!Jaitekoormus_EN(M$5,JaideJ,hj))^2+(tuuletegur R_9*[1]!Tuulekoormus_en(M$5,Qj,hj,zo,M$4,JaideJ,jaitetegur R_9))^2)</f>
        <v>3.3099999999999997E-2</v>
      </c>
      <c r="N58" s="6">
        <f>SQRT((kaalutegur R_9*[1]!juhe(N5,6)+jaitetegur R_9*[1]!Jaitekoormus_EN(N$5,JaideJ,hj))^2+(tuuletegur R_9*[1]!Tuulekoormus_en(N$5,Qj,hj,zo,N$4,JaideJ,jaitetegur R_9))^2)</f>
        <v>3.3099999999999997E-2</v>
      </c>
      <c r="O58" s="6">
        <f>SQRT((kaalutegur R_9*[1]!juhe(O5,6)+jaitetegur R_9*[1]!Jaitekoormus_EN(O$5,JaideJ,hj))^2+(tuuletegur R_9*[1]!Tuulekoormus_en(O$5,Qj,hj,zo,O$4,JaideJ,jaitetegur R_9))^2)</f>
        <v>3.3099999999999997E-2</v>
      </c>
      <c r="P58" s="6">
        <f>SQRT((kaalutegur R_9*[1]!juhe(P5,6)+jaitetegur R_9*[1]!Jaitekoormus_EN(P$5,JaideJ,hj))^2+(tuuletegur R_9*[1]!Tuulekoormus_en(P$5,Qj,hj,zo,P$4,JaideJ,jaitetegur R_9))^2)</f>
        <v>3.3099999999999997E-2</v>
      </c>
      <c r="Q58" s="6">
        <f>SQRT((kaalutegur R_9*[1]!juhe(Q5,6)+jaitetegur R_9*[1]!Jaitekoormus_EN(Q$5,JaideJ,hj))^2+(tuuletegur R_9*[1]!Tuulekoormus_en(Q$5,Qj,hj,zo,Q$4,JaideJ,jaitetegur R_9))^2)</f>
        <v>3.3099999999999997E-2</v>
      </c>
      <c r="R58" s="6">
        <f>SQRT((kaalutegur R_9*[1]!juhe(R5,6)+jaitetegur R_9*[1]!Jaitekoormus_EN(R$5,JaideJ,hj))^2+(tuuletegur R_9*[1]!Tuulekoormus_en(R$5,Qj,hj,zo,R$4,JaideJ,jaitetegur R_9))^2)</f>
        <v>3.3099999999999997E-2</v>
      </c>
      <c r="S58" s="6">
        <f>SQRT((kaalutegur R_9*[1]!juhe(S5,6)+jaitetegur R_9*[1]!Jaitekoormus_EN(S$5,JaideJ,hj))^2+(tuuletegur R_9*[1]!Tuulekoormus_en(S$5,Qj,hj,zo,S$4,JaideJ,jaitetegur R_9))^2)</f>
        <v>3.3099999999999997E-2</v>
      </c>
      <c r="T58" s="6">
        <f>SQRT((kaalutegur R_9*[1]!juhe(T5,6)+jaitetegur R_9*[1]!Jaitekoormus_EN(T$5,JaideJ,hj))^2+(tuuletegur R_9*[1]!Tuulekoormus_en(T$5,Qj,hj,zo,T$4,JaideJ,jaitetegur R_9))^2)</f>
        <v>3.3099999999999997E-2</v>
      </c>
      <c r="U58" s="6">
        <f>SQRT((kaalutegur R_9*[1]!juhe(U5,6)+jaitetegur R_9*[1]!Jaitekoormus_EN(U$5,JaideJ,hj))^2+(tuuletegur R_9*[1]!Tuulekoormus_en(U$5,Qj,hj,zo,U$4,JaideJ,jaitetegur R_9))^2)</f>
        <v>3.3099999999999997E-2</v>
      </c>
      <c r="V58" s="6">
        <f>SQRT((kaalutegur R_9*[1]!juhe(V5,6)+jaitetegur R_9*[1]!Jaitekoormus_EN(V$5,JaideJ,hj))^2+(tuuletegur R_9*[1]!Tuulekoormus_en(V$5,Qj,hj,zo,V$4,JaideJ,jaitetegur R_9))^2)</f>
        <v>3.3099999999999997E-2</v>
      </c>
    </row>
    <row r="59" spans="1:22" x14ac:dyDescent="0.2">
      <c r="A59" s="187"/>
      <c r="B59" s="188"/>
      <c r="C59" s="81" t="s">
        <v>104</v>
      </c>
      <c r="D59" s="3">
        <f>[1]!Olekuvorrand(D$4,D$5,D$6,5,D$9,Lähteandmed!$C48,D58)</f>
        <v>62.988817691802979</v>
      </c>
      <c r="E59" s="3">
        <f>[1]!Olekuvorrand(E$4,E$5,E$6,5,E$9,Lähteandmed!$C48,E58)</f>
        <v>62.783300876617432</v>
      </c>
      <c r="F59" s="3">
        <f>[1]!Olekuvorrand(F$4,F$5,F$6,5,F$9,Lähteandmed!$C48,F58)</f>
        <v>62.700808048248291</v>
      </c>
      <c r="G59" s="3">
        <f>[1]!Olekuvorrand(G$4,G$5,G$6,5,G$9,Lähteandmed!$C48,G58)</f>
        <v>62.669456005096436</v>
      </c>
      <c r="H59" s="3">
        <f>[1]!Olekuvorrand(H$4,H$5,H$6,5,H$9,Lähteandmed!$C48,H58)</f>
        <v>62.64263391494751</v>
      </c>
      <c r="I59" s="3">
        <f>[1]!Olekuvorrand(I$4,I$5,I$6,5,I$9,Lähteandmed!$C48,I58)</f>
        <v>61.707794666290283</v>
      </c>
      <c r="J59" s="3">
        <f>[1]!Olekuvorrand(J$4,J$5,J$6,5,J$9,Lähteandmed!$C48,J58)</f>
        <v>62.552392482757568</v>
      </c>
      <c r="K59" s="3">
        <f>[1]!Olekuvorrand(K$4,K$5,K$6,5,K$9,Lähteandmed!$C48,K58)</f>
        <v>62.480509281158447</v>
      </c>
      <c r="L59" s="3">
        <f>[1]!Olekuvorrand(L$4,L$5,L$6,5,L$9,Lähteandmed!$C48,L58)</f>
        <v>62.350094318389893</v>
      </c>
      <c r="M59" s="3">
        <f>[1]!Olekuvorrand(M$4,M$5,M$6,5,M$9,Lähteandmed!$C48,M58)</f>
        <v>62.992990016937256</v>
      </c>
      <c r="N59" s="3">
        <f>[1]!Olekuvorrand(N$4,N$5,N$6,5,N$9,Lähteandmed!$C48,N58)</f>
        <v>62.285125255584717</v>
      </c>
      <c r="O59" s="3">
        <f>[1]!Olekuvorrand(O$4,O$5,O$6,5,O$9,Lähteandmed!$C48,O58)</f>
        <v>61.497032642364502</v>
      </c>
      <c r="P59" s="3">
        <f>[1]!Olekuvorrand(P$4,P$5,P$6,5,P$9,Lähteandmed!$C48,P58)</f>
        <v>62.436401844024658</v>
      </c>
      <c r="Q59" s="3">
        <f>[1]!Olekuvorrand(Q$4,Q$5,Q$6,5,Q$9,Lähteandmed!$C48,Q58)</f>
        <v>62.844932079315186</v>
      </c>
      <c r="R59" s="3">
        <f>[1]!Olekuvorrand(R$4,R$5,R$6,5,R$9,Lähteandmed!$C48,R58)</f>
        <v>62.813341617584229</v>
      </c>
      <c r="S59" s="3">
        <f>[1]!Olekuvorrand(S$4,S$5,S$6,5,S$9,Lähteandmed!$C48,S58)</f>
        <v>62.342345714569092</v>
      </c>
      <c r="T59" s="3">
        <f>[1]!Olekuvorrand(T$4,T$5,T$6,5,T$9,Lähteandmed!$C48,T58)</f>
        <v>61.80340051651001</v>
      </c>
      <c r="U59" s="3">
        <f>[1]!Olekuvorrand(U$4,U$5,U$6,5,U$9,Lähteandmed!$C48,U58)</f>
        <v>61.951696872711182</v>
      </c>
      <c r="V59" s="3">
        <f>[1]!Olekuvorrand(V$4,V$5,V$6,5,V$9,Lähteandmed!$C48,V58)</f>
        <v>62.527596950531006</v>
      </c>
    </row>
    <row r="60" spans="1:22" x14ac:dyDescent="0.2">
      <c r="A60" s="187"/>
      <c r="B60" s="188"/>
      <c r="C60" s="81" t="s">
        <v>105</v>
      </c>
      <c r="D60" s="3">
        <f>[1]!ripe(D59,D$9+Lähteandmed!$E48*$D$11,D$4,0)</f>
        <v>15.505939607909507</v>
      </c>
      <c r="E60" s="3">
        <f>[1]!ripe(E59,E$9+Lähteandmed!$E48*$D$11,E$4,0)</f>
        <v>13.79685963566741</v>
      </c>
      <c r="F60" s="3">
        <f>[1]!ripe(F59,F$9+Lähteandmed!$E48*$D$11,F$4,0)</f>
        <v>13.197509111381413</v>
      </c>
      <c r="G60" s="3">
        <f>[1]!ripe(G59,G$9+Lähteandmed!$E48*$D$11,G$4,0)</f>
        <v>12.980528673381881</v>
      </c>
      <c r="H60" s="3">
        <f>[1]!ripe(H59,H$9+Lähteandmed!$E48*$D$11,H$4,0)</f>
        <v>12.799851054788963</v>
      </c>
      <c r="I60" s="3">
        <f>[1]!ripe(I59,I$9+Lähteandmed!$E48*$D$11,I$4,0)</f>
        <v>8.3440847106280032</v>
      </c>
      <c r="J60" s="3">
        <f>[1]!ripe(J59,J$9+Lähteandmed!$E48*$D$11,J$4,0)</f>
        <v>12.220691138429224</v>
      </c>
      <c r="K60" s="3">
        <f>[1]!ripe(K59,K$9+Lähteandmed!$E48*$D$11,K$4,0)</f>
        <v>11.788908840777028</v>
      </c>
      <c r="L60" s="3">
        <f>[1]!ripe(L59,L$9+Lähteandmed!$E48*$D$11,L$4,0)</f>
        <v>11.065916379321266</v>
      </c>
      <c r="M60" s="3">
        <f>[1]!ripe(M59,M$9+Lähteandmed!$E48*$D$11,M$4,0)</f>
        <v>15.543369262453648</v>
      </c>
      <c r="N60" s="3">
        <f>[1]!ripe(N59,N$9+Lähteandmed!$E48*$D$11,N$4,0)</f>
        <v>10.732017490826227</v>
      </c>
      <c r="O60" s="3">
        <f>[1]!ripe(O59,O$9+Lähteandmed!$E48*$D$11,O$4,0)</f>
        <v>7.6692202847709785</v>
      </c>
      <c r="P60" s="3">
        <f>[1]!ripe(P59,P$9+Lähteandmed!$E48*$D$11,P$4,0)</f>
        <v>11.536106226268114</v>
      </c>
      <c r="Q60" s="3">
        <f>[1]!ripe(Q59,Q$9+Lähteandmed!$E48*$D$11,Q$4,0)</f>
        <v>14.274910033443396</v>
      </c>
      <c r="R60" s="3">
        <f>[1]!ripe(R59,R$9+Lähteandmed!$E48*$D$11,R$4,0)</f>
        <v>14.027140950393566</v>
      </c>
      <c r="S60" s="3">
        <f>[1]!ripe(S59,S$9+Lähteandmed!$E48*$D$11,S$4,0)</f>
        <v>11.025437936440603</v>
      </c>
      <c r="T60" s="3">
        <f>[1]!ripe(T59,T$9+Lähteandmed!$E48*$D$11,T$4,0)</f>
        <v>8.6796560215776051</v>
      </c>
      <c r="U60" s="3">
        <f>[1]!ripe(U59,U$9+Lähteandmed!$E48*$D$11,U$4,0)</f>
        <v>9.2422682203363831</v>
      </c>
      <c r="V60" s="3">
        <f>[1]!ripe(V59,V$9+Lähteandmed!$E48*$D$11,V$4,0)</f>
        <v>12.068882929740065</v>
      </c>
    </row>
    <row r="61" spans="1:22" x14ac:dyDescent="0.2">
      <c r="A61" s="42"/>
      <c r="B61" s="188"/>
      <c r="C61" s="81" t="s">
        <v>49</v>
      </c>
      <c r="D61" s="55">
        <f>D60/D$4^2*1000000</f>
        <v>65.686262286177694</v>
      </c>
      <c r="E61" s="55">
        <f t="shared" ref="E61:N61" si="45">E60/E$4^2*1000000</f>
        <v>65.901281745779329</v>
      </c>
      <c r="F61" s="55">
        <f t="shared" si="45"/>
        <v>65.987985303414135</v>
      </c>
      <c r="G61" s="55">
        <f t="shared" si="45"/>
        <v>66.020997528102498</v>
      </c>
      <c r="H61" s="55">
        <f t="shared" si="45"/>
        <v>66.049266153426018</v>
      </c>
      <c r="I61" s="55">
        <f t="shared" si="45"/>
        <v>67.049876314251634</v>
      </c>
      <c r="J61" s="55">
        <f t="shared" si="45"/>
        <v>66.144552362893123</v>
      </c>
      <c r="K61" s="55">
        <f t="shared" si="45"/>
        <v>66.220651009445277</v>
      </c>
      <c r="L61" s="55">
        <f t="shared" si="45"/>
        <v>66.359161846202085</v>
      </c>
      <c r="M61" s="55">
        <f t="shared" si="45"/>
        <v>65.681911572819899</v>
      </c>
      <c r="N61" s="55">
        <f t="shared" si="45"/>
        <v>66.428380500511494</v>
      </c>
      <c r="O61" s="55">
        <f t="shared" ref="O61:U61" si="46">O60/O$4^2*1000000</f>
        <v>67.279668989259974</v>
      </c>
      <c r="P61" s="55">
        <f t="shared" si="46"/>
        <v>66.26743178340233</v>
      </c>
      <c r="Q61" s="55">
        <f t="shared" si="46"/>
        <v>65.836653220949529</v>
      </c>
      <c r="R61" s="55">
        <f t="shared" si="46"/>
        <v>65.869764184647849</v>
      </c>
      <c r="S61" s="55">
        <f t="shared" si="46"/>
        <v>66.367409704846679</v>
      </c>
      <c r="T61" s="55">
        <f t="shared" si="46"/>
        <v>66.946154506412938</v>
      </c>
      <c r="U61" s="55">
        <f t="shared" si="46"/>
        <v>66.785902709026658</v>
      </c>
      <c r="V61" s="55">
        <f t="shared" ref="V61" si="47">V60/V$4^2*1000000</f>
        <v>66.170782211147525</v>
      </c>
    </row>
    <row r="62" spans="1:22" ht="38.25" x14ac:dyDescent="0.2">
      <c r="A62" s="177">
        <v>10</v>
      </c>
      <c r="B62" s="189" t="str">
        <f>Lähteandmed!B51</f>
        <v>T+60</v>
      </c>
      <c r="C62" s="82" t="s">
        <v>288</v>
      </c>
      <c r="D62" s="9">
        <f>SQRT((kaalutegur R_10*[1]!juhe(D5,6)+jaitetegur R_10*[1]!Jaitekoormus_EN(D$5,JaideJ,hj))^2+(tuuletegur R_10*[1]!Tuulekoormus_en(D$5,Qj,hj,zo,D$4,JaideJ,jaitetegur R_10))^2)</f>
        <v>3.3099999999999997E-2</v>
      </c>
      <c r="E62" s="9">
        <f>SQRT((kaalutegur R_10*[1]!juhe(E5,6)+jaitetegur R_10*[1]!Jaitekoormus_EN(E$5,JaideJ,hj))^2+(tuuletegur R_10*[1]!Tuulekoormus_en(E$5,Qj,hj,zo,E$4,JaideJ,jaitetegur R_10))^2)</f>
        <v>3.3099999999999997E-2</v>
      </c>
      <c r="F62" s="9">
        <f>SQRT((kaalutegur R_10*[1]!juhe(F5,6)+jaitetegur R_10*[1]!Jaitekoormus_EN(F$5,JaideJ,hj))^2+(tuuletegur R_10*[1]!Tuulekoormus_en(F$5,Qj,hj,zo,F$4,JaideJ,jaitetegur R_10))^2)</f>
        <v>3.3099999999999997E-2</v>
      </c>
      <c r="G62" s="9">
        <f>SQRT((kaalutegur R_10*[1]!juhe(G5,6)+jaitetegur R_10*[1]!Jaitekoormus_EN(G$5,JaideJ,hj))^2+(tuuletegur R_10*[1]!Tuulekoormus_en(G$5,Qj,hj,zo,G$4,JaideJ,jaitetegur R_10))^2)</f>
        <v>3.3099999999999997E-2</v>
      </c>
      <c r="H62" s="9">
        <f>SQRT((kaalutegur R_10*[1]!juhe(H5,6)+jaitetegur R_10*[1]!Jaitekoormus_EN(H$5,JaideJ,hj))^2+(tuuletegur R_10*[1]!Tuulekoormus_en(H$5,Qj,hj,zo,H$4,JaideJ,jaitetegur R_10))^2)</f>
        <v>3.3099999999999997E-2</v>
      </c>
      <c r="I62" s="9">
        <f>SQRT((kaalutegur R_10*[1]!juhe(I5,6)+jaitetegur R_10*[1]!Jaitekoormus_EN(I$5,JaideJ,hj))^2+(tuuletegur R_10*[1]!Tuulekoormus_en(I$5,Qj,hj,zo,I$4,JaideJ,jaitetegur R_10))^2)</f>
        <v>3.3099999999999997E-2</v>
      </c>
      <c r="J62" s="9">
        <f>SQRT((kaalutegur R_10*[1]!juhe(J5,6)+jaitetegur R_10*[1]!Jaitekoormus_EN(J$5,JaideJ,hj))^2+(tuuletegur R_10*[1]!Tuulekoormus_en(J$5,Qj,hj,zo,J$4,JaideJ,jaitetegur R_10))^2)</f>
        <v>3.3099999999999997E-2</v>
      </c>
      <c r="K62" s="9">
        <f>SQRT((kaalutegur R_10*[1]!juhe(K5,6)+jaitetegur R_10*[1]!Jaitekoormus_EN(K$5,JaideJ,hj))^2+(tuuletegur R_10*[1]!Tuulekoormus_en(K$5,Qj,hj,zo,K$4,JaideJ,jaitetegur R_10))^2)</f>
        <v>3.3099999999999997E-2</v>
      </c>
      <c r="L62" s="9">
        <f>SQRT((kaalutegur R_10*[1]!juhe(L5,6)+jaitetegur R_10*[1]!Jaitekoormus_EN(L$5,JaideJ,hj))^2+(tuuletegur R_10*[1]!Tuulekoormus_en(L$5,Qj,hj,zo,L$4,JaideJ,jaitetegur R_10))^2)</f>
        <v>3.3099999999999997E-2</v>
      </c>
      <c r="M62" s="9">
        <f>SQRT((kaalutegur R_10*[1]!juhe(M5,6)+jaitetegur R_10*[1]!Jaitekoormus_EN(M$5,JaideJ,hj))^2+(tuuletegur R_10*[1]!Tuulekoormus_en(M$5,Qj,hj,zo,M$4,JaideJ,jaitetegur R_10))^2)</f>
        <v>3.3099999999999997E-2</v>
      </c>
      <c r="N62" s="9">
        <f>SQRT((kaalutegur R_10*[1]!juhe(N5,6)+jaitetegur R_10*[1]!Jaitekoormus_EN(N$5,JaideJ,hj))^2+(tuuletegur R_10*[1]!Tuulekoormus_en(N$5,Qj,hj,zo,N$4,JaideJ,jaitetegur R_10))^2)</f>
        <v>3.3099999999999997E-2</v>
      </c>
      <c r="O62" s="9">
        <f>SQRT((kaalutegur R_10*[1]!juhe(O5,6)+jaitetegur R_10*[1]!Jaitekoormus_EN(O$5,JaideJ,hj))^2+(tuuletegur R_10*[1]!Tuulekoormus_en(O$5,Qj,hj,zo,O$4,JaideJ,jaitetegur R_10))^2)</f>
        <v>3.3099999999999997E-2</v>
      </c>
      <c r="P62" s="9">
        <f>SQRT((kaalutegur R_10*[1]!juhe(P5,6)+jaitetegur R_10*[1]!Jaitekoormus_EN(P$5,JaideJ,hj))^2+(tuuletegur R_10*[1]!Tuulekoormus_en(P$5,Qj,hj,zo,P$4,JaideJ,jaitetegur R_10))^2)</f>
        <v>3.3099999999999997E-2</v>
      </c>
      <c r="Q62" s="9">
        <f>SQRT((kaalutegur R_10*[1]!juhe(Q5,6)+jaitetegur R_10*[1]!Jaitekoormus_EN(Q$5,JaideJ,hj))^2+(tuuletegur R_10*[1]!Tuulekoormus_en(Q$5,Qj,hj,zo,Q$4,JaideJ,jaitetegur R_10))^2)</f>
        <v>3.3099999999999997E-2</v>
      </c>
      <c r="R62" s="9">
        <f>SQRT((kaalutegur R_10*[1]!juhe(R5,6)+jaitetegur R_10*[1]!Jaitekoormus_EN(R$5,JaideJ,hj))^2+(tuuletegur R_10*[1]!Tuulekoormus_en(R$5,Qj,hj,zo,R$4,JaideJ,jaitetegur R_10))^2)</f>
        <v>3.3099999999999997E-2</v>
      </c>
      <c r="S62" s="9">
        <f>SQRT((kaalutegur R_10*[1]!juhe(S5,6)+jaitetegur R_10*[1]!Jaitekoormus_EN(S$5,JaideJ,hj))^2+(tuuletegur R_10*[1]!Tuulekoormus_en(S$5,Qj,hj,zo,S$4,JaideJ,jaitetegur R_10))^2)</f>
        <v>3.3099999999999997E-2</v>
      </c>
      <c r="T62" s="9">
        <f>SQRT((kaalutegur R_10*[1]!juhe(T5,6)+jaitetegur R_10*[1]!Jaitekoormus_EN(T$5,JaideJ,hj))^2+(tuuletegur R_10*[1]!Tuulekoormus_en(T$5,Qj,hj,zo,T$4,JaideJ,jaitetegur R_10))^2)</f>
        <v>3.3099999999999997E-2</v>
      </c>
      <c r="U62" s="9">
        <f>SQRT((kaalutegur R_10*[1]!juhe(U5,6)+jaitetegur R_10*[1]!Jaitekoormus_EN(U$5,JaideJ,hj))^2+(tuuletegur R_10*[1]!Tuulekoormus_en(U$5,Qj,hj,zo,U$4,JaideJ,jaitetegur R_10))^2)</f>
        <v>3.3099999999999997E-2</v>
      </c>
      <c r="V62" s="9">
        <f>SQRT((kaalutegur R_10*[1]!juhe(V5,6)+jaitetegur R_10*[1]!Jaitekoormus_EN(V$5,JaideJ,hj))^2+(tuuletegur R_10*[1]!Tuulekoormus_en(V$5,Qj,hj,zo,V$4,JaideJ,jaitetegur R_10))^2)</f>
        <v>3.3099999999999997E-2</v>
      </c>
    </row>
    <row r="63" spans="1:22" x14ac:dyDescent="0.2">
      <c r="A63" s="177"/>
      <c r="B63" s="189"/>
      <c r="C63" s="82" t="s">
        <v>104</v>
      </c>
      <c r="D63" s="22">
        <f>[1]!Olekuvorrand(D$4,D$5,D$6,5,D$9,Lähteandmed!$C51,D62)</f>
        <v>55.611908435821533</v>
      </c>
      <c r="E63" s="22">
        <f>[1]!Olekuvorrand(E$4,E$5,E$6,5,E$9,Lähteandmed!$C51,E62)</f>
        <v>54.785668849945068</v>
      </c>
      <c r="F63" s="22">
        <f>[1]!Olekuvorrand(F$4,F$5,F$6,5,F$9,Lähteandmed!$C51,F62)</f>
        <v>54.459154605865479</v>
      </c>
      <c r="G63" s="22">
        <f>[1]!Olekuvorrand(G$4,G$5,G$6,5,G$9,Lähteandmed!$C51,G62)</f>
        <v>54.335534572601318</v>
      </c>
      <c r="H63" s="22">
        <f>[1]!Olekuvorrand(H$4,H$5,H$6,5,H$9,Lähteandmed!$C51,H62)</f>
        <v>54.230272769927979</v>
      </c>
      <c r="I63" s="22">
        <f>[1]!Olekuvorrand(I$4,I$5,I$6,5,I$9,Lähteandmed!$C51,I62)</f>
        <v>50.712883472442627</v>
      </c>
      <c r="J63" s="22">
        <f>[1]!Olekuvorrand(J$4,J$5,J$6,5,J$9,Lähteandmed!$C51,J62)</f>
        <v>53.87800931930542</v>
      </c>
      <c r="K63" s="22">
        <f>[1]!Olekuvorrand(K$4,K$5,K$6,5,K$9,Lähteandmed!$C51,K62)</f>
        <v>53.599417209625244</v>
      </c>
      <c r="L63" s="22">
        <f>[1]!Olekuvorrand(L$4,L$5,L$6,5,L$9,Lähteandmed!$C51,L62)</f>
        <v>53.098857402801514</v>
      </c>
      <c r="M63" s="22">
        <f>[1]!Olekuvorrand(M$4,M$5,M$6,5,M$9,Lähteandmed!$C51,M62)</f>
        <v>55.628478527069092</v>
      </c>
      <c r="N63" s="22">
        <f>[1]!Olekuvorrand(N$4,N$5,N$6,5,N$9,Lähteandmed!$C51,N62)</f>
        <v>52.851855754852295</v>
      </c>
      <c r="O63" s="22">
        <f>[1]!Olekuvorrand(O$4,O$5,O$6,5,O$9,Lähteandmed!$C51,O62)</f>
        <v>49.95495080947876</v>
      </c>
      <c r="P63" s="22">
        <f>[1]!Olekuvorrand(P$4,P$5,P$6,5,P$9,Lähteandmed!$C51,P62)</f>
        <v>53.42942476272583</v>
      </c>
      <c r="Q63" s="22">
        <f>[1]!Olekuvorrand(Q$4,Q$5,Q$6,5,Q$9,Lähteandmed!$C51,Q62)</f>
        <v>55.031478404998779</v>
      </c>
      <c r="R63" s="22">
        <f>[1]!Olekuvorrand(R$4,R$5,R$6,5,R$9,Lähteandmed!$C51,R62)</f>
        <v>54.905593395233154</v>
      </c>
      <c r="S63" s="22">
        <f>[1]!Olekuvorrand(S$4,S$5,S$6,5,S$9,Lähteandmed!$C51,S62)</f>
        <v>53.069531917572021</v>
      </c>
      <c r="T63" s="22">
        <f>[1]!Olekuvorrand(T$4,T$5,T$6,5,T$9,Lähteandmed!$C51,T62)</f>
        <v>51.060497760772705</v>
      </c>
      <c r="U63" s="22">
        <f>[1]!Olekuvorrand(U$4,U$5,U$6,5,U$9,Lähteandmed!$C51,U62)</f>
        <v>51.604807376861572</v>
      </c>
      <c r="V63" s="22">
        <f>[1]!Olekuvorrand(V$4,V$5,V$6,5,V$9,Lähteandmed!$C51,V62)</f>
        <v>53.781688213348389</v>
      </c>
    </row>
    <row r="64" spans="1:22" x14ac:dyDescent="0.2">
      <c r="A64" s="177"/>
      <c r="B64" s="189"/>
      <c r="C64" s="82" t="s">
        <v>105</v>
      </c>
      <c r="D64" s="9">
        <f>[1]!ripe(D63,D$9+Lähteandmed!$E51*$D$11,D$4,0)</f>
        <v>17.562799597677401</v>
      </c>
      <c r="E64" s="9">
        <f>[1]!ripe(E63,E$9+Lähteandmed!$E51*$D$11,E$4,0)</f>
        <v>15.810930264100151</v>
      </c>
      <c r="F64" s="9">
        <f>[1]!ripe(F63,F$9+Lähteandmed!$E51*$D$11,F$4,0)</f>
        <v>15.194772880639048</v>
      </c>
      <c r="G64" s="9">
        <f>[1]!ripe(G63,G$9+Lähteandmed!$E51*$D$11,G$4,0)</f>
        <v>14.971467144258062</v>
      </c>
      <c r="H64" s="9">
        <f>[1]!ripe(H63,H$9+Lähteandmed!$E51*$D$11,H$4,0)</f>
        <v>14.785402005863167</v>
      </c>
      <c r="I64" s="9">
        <f>[1]!ripe(I63,I$9+Lähteandmed!$E51*$D$11,I$4,0)</f>
        <v>10.153141189089729</v>
      </c>
      <c r="J64" s="9">
        <f>[1]!ripe(J63,J$9+Lähteandmed!$E51*$D$11,J$4,0)</f>
        <v>14.188227779003567</v>
      </c>
      <c r="K64" s="9">
        <f>[1]!ripe(K63,K$9+Lähteandmed!$E51*$D$11,K$4,0)</f>
        <v>13.742258154788805</v>
      </c>
      <c r="L64" s="9">
        <f>[1]!ripe(L63,L$9+Lähteandmed!$E51*$D$11,L$4,0)</f>
        <v>12.993894100886884</v>
      </c>
      <c r="M64" s="9">
        <f>[1]!ripe(M63,M$9+Lähteandmed!$E51*$D$11,M$4,0)</f>
        <v>17.601116023744311</v>
      </c>
      <c r="N64" s="9">
        <f>[1]!ripe(N63,N$9+Lähteandmed!$E51*$D$11,N$4,0)</f>
        <v>12.647522856373271</v>
      </c>
      <c r="O64" s="9">
        <f>[1]!ripe(O63,O$9+Lähteandmed!$E51*$D$11,O$4,0)</f>
        <v>9.4411921651728274</v>
      </c>
      <c r="P64" s="9">
        <f>[1]!ripe(P63,P$9+Lähteandmed!$E51*$D$11,P$4,0)</f>
        <v>13.480829472847283</v>
      </c>
      <c r="Q64" s="9">
        <f>[1]!ripe(Q63,Q$9+Lähteandmed!$E51*$D$11,Q$4,0)</f>
        <v>16.301683645275219</v>
      </c>
      <c r="R64" s="9">
        <f>[1]!ripe(R63,R$9+Lähteandmed!$E51*$D$11,R$4,0)</f>
        <v>16.047392295582977</v>
      </c>
      <c r="S64" s="9">
        <f>[1]!ripe(S63,S$9+Lähteandmed!$E51*$D$11,S$4,0)</f>
        <v>12.951907406225194</v>
      </c>
      <c r="T64" s="9">
        <f>[1]!ripe(T63,T$9+Lähteandmed!$E51*$D$11,T$4,0)</f>
        <v>10.505817235867475</v>
      </c>
      <c r="U64" s="9">
        <f>[1]!ripe(U63,U$9+Lähteandmed!$E51*$D$11,U$4,0)</f>
        <v>11.095365496108814</v>
      </c>
      <c r="V64" s="9">
        <f>[1]!ripe(V63,V$9+Lähteandmed!$E51*$D$11,V$4,0)</f>
        <v>14.031509098047104</v>
      </c>
    </row>
    <row r="65" spans="1:22" x14ac:dyDescent="0.2">
      <c r="A65" s="39"/>
      <c r="B65" s="189"/>
      <c r="C65" s="82" t="s">
        <v>49</v>
      </c>
      <c r="D65" s="56">
        <f>D64/D$4^2*1000000</f>
        <v>74.399532696757689</v>
      </c>
      <c r="E65" s="56">
        <f t="shared" ref="E65:N65" si="48">E64/E$4^2*1000000</f>
        <v>75.521575018685709</v>
      </c>
      <c r="F65" s="56">
        <f t="shared" si="48"/>
        <v>75.974370699363988</v>
      </c>
      <c r="G65" s="56">
        <f t="shared" si="48"/>
        <v>76.147221749914166</v>
      </c>
      <c r="H65" s="56">
        <f t="shared" si="48"/>
        <v>76.295024691344437</v>
      </c>
      <c r="I65" s="56">
        <f t="shared" si="48"/>
        <v>81.586762903125333</v>
      </c>
      <c r="J65" s="56">
        <f t="shared" si="48"/>
        <v>76.793854343788126</v>
      </c>
      <c r="K65" s="56">
        <f t="shared" si="48"/>
        <v>77.193003495138711</v>
      </c>
      <c r="L65" s="56">
        <f t="shared" si="48"/>
        <v>77.920697400575392</v>
      </c>
      <c r="M65" s="56">
        <f t="shared" si="48"/>
        <v>74.377371259339256</v>
      </c>
      <c r="N65" s="56">
        <f t="shared" si="48"/>
        <v>78.284857568509111</v>
      </c>
      <c r="O65" s="56">
        <f t="shared" ref="O65:U65" si="49">O64/O$4^2*1000000</f>
        <v>82.824623645008671</v>
      </c>
      <c r="P65" s="56">
        <f t="shared" si="49"/>
        <v>77.438602761945873</v>
      </c>
      <c r="Q65" s="56">
        <f t="shared" si="49"/>
        <v>75.184242181365249</v>
      </c>
      <c r="R65" s="56">
        <f t="shared" si="49"/>
        <v>75.35662114088386</v>
      </c>
      <c r="S65" s="56">
        <f t="shared" si="49"/>
        <v>77.963755294212774</v>
      </c>
      <c r="T65" s="56">
        <f t="shared" si="49"/>
        <v>81.031329137935643</v>
      </c>
      <c r="U65" s="56">
        <f t="shared" si="49"/>
        <v>80.17663877290552</v>
      </c>
      <c r="V65" s="56">
        <f t="shared" ref="V65" si="50">V64/V$4^2*1000000</f>
        <v>76.931389427323523</v>
      </c>
    </row>
    <row r="66" spans="1:22" ht="38.25" x14ac:dyDescent="0.2">
      <c r="A66" s="187">
        <v>11</v>
      </c>
      <c r="B66" s="188" t="str">
        <f>Lähteandmed!B54</f>
        <v>Peale venimist EDS</v>
      </c>
      <c r="C66" s="81" t="s">
        <v>288</v>
      </c>
      <c r="D66" s="6">
        <f>SQRT((kaalutegur R_11*[1]!juhe(D5,6)+jaitetegur R_11*[1]!Jaitekoormus_EN(D$5,JaideJ,hj))^2+(tuuletegur R_11*[1]!Tuulekoormus_en(D$5,Qj,hj,zo,D$4,JaideJ,jaitetegur R_11))^2)</f>
        <v>3.3099999999999997E-2</v>
      </c>
      <c r="E66" s="6">
        <f>SQRT((kaalutegur R_11*[1]!juhe(E5,6)+jaitetegur R_11*[1]!Jaitekoormus_EN(E$5,JaideJ,hj))^2+(tuuletegur R_11*[1]!Tuulekoormus_en(E$5,Qj,hj,zo,E$4,JaideJ,jaitetegur R_11))^2)</f>
        <v>3.3099999999999997E-2</v>
      </c>
      <c r="F66" s="6">
        <f>SQRT((kaalutegur R_11*[1]!juhe(F5,6)+jaitetegur R_11*[1]!Jaitekoormus_EN(F$5,JaideJ,hj))^2+(tuuletegur R_11*[1]!Tuulekoormus_en(F$5,Qj,hj,zo,F$4,JaideJ,jaitetegur R_11))^2)</f>
        <v>3.3099999999999997E-2</v>
      </c>
      <c r="G66" s="6">
        <f>SQRT((kaalutegur R_11*[1]!juhe(G5,6)+jaitetegur R_11*[1]!Jaitekoormus_EN(G$5,JaideJ,hj))^2+(tuuletegur R_11*[1]!Tuulekoormus_en(G$5,Qj,hj,zo,G$4,JaideJ,jaitetegur R_11))^2)</f>
        <v>3.3099999999999997E-2</v>
      </c>
      <c r="H66" s="6">
        <f>SQRT((kaalutegur R_11*[1]!juhe(H5,6)+jaitetegur R_11*[1]!Jaitekoormus_EN(H$5,JaideJ,hj))^2+(tuuletegur R_11*[1]!Tuulekoormus_en(H$5,Qj,hj,zo,H$4,JaideJ,jaitetegur R_11))^2)</f>
        <v>3.3099999999999997E-2</v>
      </c>
      <c r="I66" s="6">
        <f>SQRT((kaalutegur R_11*[1]!juhe(I5,6)+jaitetegur R_11*[1]!Jaitekoormus_EN(I$5,JaideJ,hj))^2+(tuuletegur R_11*[1]!Tuulekoormus_en(I$5,Qj,hj,zo,I$4,JaideJ,jaitetegur R_11))^2)</f>
        <v>3.3099999999999997E-2</v>
      </c>
      <c r="J66" s="6">
        <f>SQRT((kaalutegur R_11*[1]!juhe(J5,6)+jaitetegur R_11*[1]!Jaitekoormus_EN(J$5,JaideJ,hj))^2+(tuuletegur R_11*[1]!Tuulekoormus_en(J$5,Qj,hj,zo,J$4,JaideJ,jaitetegur R_11))^2)</f>
        <v>3.3099999999999997E-2</v>
      </c>
      <c r="K66" s="6">
        <f>SQRT((kaalutegur R_11*[1]!juhe(K5,6)+jaitetegur R_11*[1]!Jaitekoormus_EN(K$5,JaideJ,hj))^2+(tuuletegur R_11*[1]!Tuulekoormus_en(K$5,Qj,hj,zo,K$4,JaideJ,jaitetegur R_11))^2)</f>
        <v>3.3099999999999997E-2</v>
      </c>
      <c r="L66" s="6">
        <f>SQRT((kaalutegur R_11*[1]!juhe(L5,6)+jaitetegur R_11*[1]!Jaitekoormus_EN(L$5,JaideJ,hj))^2+(tuuletegur R_11*[1]!Tuulekoormus_en(L$5,Qj,hj,zo,L$4,JaideJ,jaitetegur R_11))^2)</f>
        <v>3.3099999999999997E-2</v>
      </c>
      <c r="M66" s="6">
        <f>SQRT((kaalutegur R_11*[1]!juhe(M5,6)+jaitetegur R_11*[1]!Jaitekoormus_EN(M$5,JaideJ,hj))^2+(tuuletegur R_11*[1]!Tuulekoormus_en(M$5,Qj,hj,zo,M$4,JaideJ,jaitetegur R_11))^2)</f>
        <v>3.3099999999999997E-2</v>
      </c>
      <c r="N66" s="6">
        <f>SQRT((kaalutegur R_11*[1]!juhe(N5,6)+jaitetegur R_11*[1]!Jaitekoormus_EN(N$5,JaideJ,hj))^2+(tuuletegur R_11*[1]!Tuulekoormus_en(N$5,Qj,hj,zo,N$4,JaideJ,jaitetegur R_11))^2)</f>
        <v>3.3099999999999997E-2</v>
      </c>
      <c r="O66" s="6">
        <f>SQRT((kaalutegur R_11*[1]!juhe(O5,6)+jaitetegur R_11*[1]!Jaitekoormus_EN(O$5,JaideJ,hj))^2+(tuuletegur R_11*[1]!Tuulekoormus_en(O$5,Qj,hj,zo,O$4,JaideJ,jaitetegur R_11))^2)</f>
        <v>3.3099999999999997E-2</v>
      </c>
      <c r="P66" s="6">
        <f>SQRT((kaalutegur R_11*[1]!juhe(P5,6)+jaitetegur R_11*[1]!Jaitekoormus_EN(P$5,JaideJ,hj))^2+(tuuletegur R_11*[1]!Tuulekoormus_en(P$5,Qj,hj,zo,P$4,JaideJ,jaitetegur R_11))^2)</f>
        <v>3.3099999999999997E-2</v>
      </c>
      <c r="Q66" s="6">
        <f>SQRT((kaalutegur R_11*[1]!juhe(Q5,6)+jaitetegur R_11*[1]!Jaitekoormus_EN(Q$5,JaideJ,hj))^2+(tuuletegur R_11*[1]!Tuulekoormus_en(Q$5,Qj,hj,zo,Q$4,JaideJ,jaitetegur R_11))^2)</f>
        <v>3.3099999999999997E-2</v>
      </c>
      <c r="R66" s="6">
        <f>SQRT((kaalutegur R_11*[1]!juhe(R5,6)+jaitetegur R_11*[1]!Jaitekoormus_EN(R$5,JaideJ,hj))^2+(tuuletegur R_11*[1]!Tuulekoormus_en(R$5,Qj,hj,zo,R$4,JaideJ,jaitetegur R_11))^2)</f>
        <v>3.3099999999999997E-2</v>
      </c>
      <c r="S66" s="6">
        <f>SQRT((kaalutegur R_11*[1]!juhe(S5,6)+jaitetegur R_11*[1]!Jaitekoormus_EN(S$5,JaideJ,hj))^2+(tuuletegur R_11*[1]!Tuulekoormus_en(S$5,Qj,hj,zo,S$4,JaideJ,jaitetegur R_11))^2)</f>
        <v>3.3099999999999997E-2</v>
      </c>
      <c r="T66" s="6">
        <f>SQRT((kaalutegur R_11*[1]!juhe(T5,6)+jaitetegur R_11*[1]!Jaitekoormus_EN(T$5,JaideJ,hj))^2+(tuuletegur R_11*[1]!Tuulekoormus_en(T$5,Qj,hj,zo,T$4,JaideJ,jaitetegur R_11))^2)</f>
        <v>3.3099999999999997E-2</v>
      </c>
      <c r="U66" s="6">
        <f>SQRT((kaalutegur R_11*[1]!juhe(U5,6)+jaitetegur R_11*[1]!Jaitekoormus_EN(U$5,JaideJ,hj))^2+(tuuletegur R_11*[1]!Tuulekoormus_en(U$5,Qj,hj,zo,U$4,JaideJ,jaitetegur R_11))^2)</f>
        <v>3.3099999999999997E-2</v>
      </c>
      <c r="V66" s="6">
        <f>SQRT((kaalutegur R_11*[1]!juhe(V5,6)+jaitetegur R_11*[1]!Jaitekoormus_EN(V$5,JaideJ,hj))^2+(tuuletegur R_11*[1]!Tuulekoormus_en(V$5,Qj,hj,zo,V$4,JaideJ,jaitetegur R_11))^2)</f>
        <v>3.3099999999999997E-2</v>
      </c>
    </row>
    <row r="67" spans="1:22" x14ac:dyDescent="0.2">
      <c r="A67" s="187"/>
      <c r="B67" s="188"/>
      <c r="C67" s="81" t="s">
        <v>104</v>
      </c>
      <c r="D67" s="3">
        <f>[1]!Olekuvorrand(D$4,D$5,D$6,5,D$9,Lähteandmed!$C54,D66)</f>
        <v>58.59452486038208</v>
      </c>
      <c r="E67" s="3">
        <f>[1]!Olekuvorrand(E$4,E$5,E$6,5,E$9,Lähteandmed!$C54,E66)</f>
        <v>57.99335241317749</v>
      </c>
      <c r="F67" s="3">
        <f>[1]!Olekuvorrand(F$4,F$5,F$6,5,F$9,Lähteandmed!$C54,F66)</f>
        <v>57.754337787628174</v>
      </c>
      <c r="G67" s="3">
        <f>[1]!Olekuvorrand(G$4,G$5,G$6,5,G$9,Lähteandmed!$C54,G66)</f>
        <v>57.663619518280029</v>
      </c>
      <c r="H67" s="3">
        <f>[1]!Olekuvorrand(H$4,H$5,H$6,5,H$9,Lähteandmed!$C54,H66)</f>
        <v>57.586371898651123</v>
      </c>
      <c r="I67" s="3">
        <f>[1]!Olekuvorrand(I$4,I$5,I$6,5,I$9,Lähteandmed!$C54,I66)</f>
        <v>54.954588413238525</v>
      </c>
      <c r="J67" s="3">
        <f>[1]!Olekuvorrand(J$4,J$5,J$6,5,J$9,Lähteandmed!$C54,J66)</f>
        <v>57.326853275299072</v>
      </c>
      <c r="K67" s="3">
        <f>[1]!Olekuvorrand(K$4,K$5,K$6,5,K$9,Lähteandmed!$C54,K66)</f>
        <v>57.120978832244873</v>
      </c>
      <c r="L67" s="3">
        <f>[1]!Olekuvorrand(L$4,L$5,L$6,5,L$9,Lähteandmed!$C54,L66)</f>
        <v>56.749641895294189</v>
      </c>
      <c r="M67" s="3">
        <f>[1]!Olekuvorrand(M$4,M$5,M$6,5,M$9,Lähteandmed!$C54,M66)</f>
        <v>58.606445789337158</v>
      </c>
      <c r="N67" s="3">
        <f>[1]!Olekuvorrand(N$4,N$5,N$6,5,N$9,Lähteandmed!$C54,N66)</f>
        <v>56.565821170806885</v>
      </c>
      <c r="O67" s="3">
        <f>[1]!Olekuvorrand(O$4,O$5,O$6,5,O$9,Lähteandmed!$C54,O66)</f>
        <v>54.375827312469482</v>
      </c>
      <c r="P67" s="3">
        <f>[1]!Olekuvorrand(P$4,P$5,P$6,5,P$9,Lähteandmed!$C54,P66)</f>
        <v>56.995093822479248</v>
      </c>
      <c r="Q67" s="3">
        <f>[1]!Olekuvorrand(Q$4,Q$5,Q$6,5,Q$9,Lähteandmed!$C54,Q66)</f>
        <v>58.172762393951416</v>
      </c>
      <c r="R67" s="3">
        <f>[1]!Olekuvorrand(R$4,R$5,R$6,5,R$9,Lähteandmed!$C54,R66)</f>
        <v>58.080971240997314</v>
      </c>
      <c r="S67" s="3">
        <f>[1]!Olekuvorrand(S$4,S$5,S$6,5,S$9,Lähteandmed!$C54,S66)</f>
        <v>56.727826595306396</v>
      </c>
      <c r="T67" s="3">
        <f>[1]!Olekuvorrand(T$4,T$5,T$6,5,T$9,Lähteandmed!$C54,T66)</f>
        <v>55.218517780303955</v>
      </c>
      <c r="U67" s="3">
        <f>[1]!Olekuvorrand(U$4,U$5,U$6,5,U$9,Lähteandmed!$C54,U66)</f>
        <v>55.630266666412354</v>
      </c>
      <c r="V67" s="3">
        <f>[1]!Olekuvorrand(V$4,V$5,V$6,5,V$9,Lähteandmed!$C54,V66)</f>
        <v>57.255804538726807</v>
      </c>
    </row>
    <row r="68" spans="1:22" x14ac:dyDescent="0.2">
      <c r="A68" s="187"/>
      <c r="B68" s="188"/>
      <c r="C68" s="81" t="s">
        <v>105</v>
      </c>
      <c r="D68" s="3">
        <f>[1]!ripe(D67,D$9+Lähteandmed!$E54*$D$11,D$4,0)</f>
        <v>16.668806606589662</v>
      </c>
      <c r="E68" s="3">
        <f>[1]!ripe(E67,E$9+Lähteandmed!$E54*$D$11,E$4,0)</f>
        <v>14.936408288439297</v>
      </c>
      <c r="F68" s="3">
        <f>[1]!ripe(F67,F$9+Lähteandmed!$E54*$D$11,F$4,0)</f>
        <v>14.327832630521396</v>
      </c>
      <c r="G68" s="3">
        <f>[1]!ripe(G67,G$9+Lähteandmed!$E54*$D$11,G$4,0)</f>
        <v>14.107381350931592</v>
      </c>
      <c r="H68" s="3">
        <f>[1]!ripe(H67,H$9+Lähteandmed!$E54*$D$11,H$4,0)</f>
        <v>13.923717667127093</v>
      </c>
      <c r="I68" s="3">
        <f>[1]!ripe(I67,I$9+Lähteandmed!$E54*$D$11,I$4,0)</f>
        <v>9.3694645136770252</v>
      </c>
      <c r="J68" s="3">
        <f>[1]!ripe(J67,J$9+Lähteandmed!$E54*$D$11,J$4,0)</f>
        <v>13.334649031415795</v>
      </c>
      <c r="K68" s="3">
        <f>[1]!ripe(K67,K$9+Lähteandmed!$E54*$D$11,K$4,0)</f>
        <v>12.895035121931439</v>
      </c>
      <c r="L68" s="3">
        <f>[1]!ripe(L67,L$9+Lähteandmed!$E54*$D$11,L$4,0)</f>
        <v>12.157978569153043</v>
      </c>
      <c r="M68" s="3">
        <f>[1]!ripe(M67,M$9+Lähteandmed!$E54*$D$11,M$4,0)</f>
        <v>16.706751136194196</v>
      </c>
      <c r="N68" s="3">
        <f>[1]!ripe(N67,N$9+Lähteandmed!$E54*$D$11,N$4,0)</f>
        <v>11.817119239598631</v>
      </c>
      <c r="O68" s="3">
        <f>[1]!ripe(O67,O$9+Lähteandmed!$E54*$D$11,O$4,0)</f>
        <v>8.6736021041814944</v>
      </c>
      <c r="P68" s="3">
        <f>[1]!ripe(P67,P$9+Lähteandmed!$E54*$D$11,P$4,0)</f>
        <v>12.637455537875619</v>
      </c>
      <c r="Q68" s="3">
        <f>[1]!ripe(Q67,Q$9+Lähteandmed!$E54*$D$11,Q$4,0)</f>
        <v>15.421405389257615</v>
      </c>
      <c r="R68" s="3">
        <f>[1]!ripe(R67,R$9+Lähteandmed!$E54*$D$11,R$4,0)</f>
        <v>15.170056175182287</v>
      </c>
      <c r="S68" s="3">
        <f>[1]!ripe(S67,S$9+Lähteandmed!$E54*$D$11,S$4,0)</f>
        <v>12.116657815777771</v>
      </c>
      <c r="T68" s="3">
        <f>[1]!ripe(T67,T$9+Lähteandmed!$E54*$D$11,T$4,0)</f>
        <v>9.7147167111834367</v>
      </c>
      <c r="U68" s="3">
        <f>[1]!ripe(U67,U$9+Lähteandmed!$E54*$D$11,U$4,0)</f>
        <v>10.292494239440202</v>
      </c>
      <c r="V68" s="3">
        <f>[1]!ripe(V67,V$9+Lähteandmed!$E54*$D$11,V$4,0)</f>
        <v>13.180117781132685</v>
      </c>
    </row>
    <row r="69" spans="1:22" x14ac:dyDescent="0.2">
      <c r="A69" s="42"/>
      <c r="B69" s="188"/>
      <c r="C69" s="81" t="s">
        <v>49</v>
      </c>
      <c r="D69" s="55">
        <f>D68/D$4^2*1000000</f>
        <v>70.612399534918254</v>
      </c>
      <c r="E69" s="55">
        <f t="shared" ref="E69:N69" si="51">E68/E$4^2*1000000</f>
        <v>71.344383930801342</v>
      </c>
      <c r="F69" s="55">
        <f t="shared" si="51"/>
        <v>71.639640561965066</v>
      </c>
      <c r="G69" s="55">
        <f t="shared" si="51"/>
        <v>71.75234635918693</v>
      </c>
      <c r="H69" s="55">
        <f t="shared" si="51"/>
        <v>71.848596527000765</v>
      </c>
      <c r="I69" s="55">
        <f t="shared" si="51"/>
        <v>75.289436596040062</v>
      </c>
      <c r="J69" s="55">
        <f t="shared" si="51"/>
        <v>72.173855071559643</v>
      </c>
      <c r="K69" s="55">
        <f t="shared" si="51"/>
        <v>72.433982830566876</v>
      </c>
      <c r="L69" s="55">
        <f t="shared" si="51"/>
        <v>72.907949051623703</v>
      </c>
      <c r="M69" s="55">
        <f t="shared" si="51"/>
        <v>70.598036517559564</v>
      </c>
      <c r="N69" s="55">
        <f t="shared" si="51"/>
        <v>73.144876435300958</v>
      </c>
      <c r="O69" s="55">
        <f t="shared" ref="O69:U69" si="52">O68/O$4^2*1000000</f>
        <v>76.090796305938454</v>
      </c>
      <c r="P69" s="55">
        <f t="shared" si="52"/>
        <v>72.593967699867918</v>
      </c>
      <c r="Q69" s="55">
        <f t="shared" si="52"/>
        <v>71.124351495988122</v>
      </c>
      <c r="R69" s="55">
        <f t="shared" si="52"/>
        <v>71.236756403954274</v>
      </c>
      <c r="S69" s="55">
        <f t="shared" si="52"/>
        <v>72.935986592906616</v>
      </c>
      <c r="T69" s="55">
        <f t="shared" si="52"/>
        <v>74.929573743028214</v>
      </c>
      <c r="U69" s="55">
        <f t="shared" si="52"/>
        <v>74.37498052652839</v>
      </c>
      <c r="V69" s="55">
        <f t="shared" ref="V69" si="53">V68/V$4^2*1000000</f>
        <v>72.263415619310152</v>
      </c>
    </row>
    <row r="70" spans="1:22" ht="38.25" x14ac:dyDescent="0.2">
      <c r="A70" s="177">
        <v>12</v>
      </c>
      <c r="B70" s="189" t="str">
        <f>Lähteandmed!B57</f>
        <v>Peale venimist Tmax</v>
      </c>
      <c r="C70" s="82" t="s">
        <v>288</v>
      </c>
      <c r="D70" s="9">
        <f>SQRT((kaalutegur R_12*[1]!juhe(D5,6)+jaitetegur R_12*[1]!Jaitekoormus_EN(D$5,JaideJ,hj))^2+(tuuletegur R_12*[1]!Tuulekoormus_en(D$5,Qj,hj,zo,D$4,JaideJ,jaitetegur R_12))^2)</f>
        <v>3.3099999999999997E-2</v>
      </c>
      <c r="E70" s="9">
        <f>SQRT((kaalutegur R_12*[1]!juhe(E5,6)+jaitetegur R_12*[1]!Jaitekoormus_EN(E$5,JaideJ,hj))^2+(tuuletegur R_12*[1]!Tuulekoormus_en(E$5,Qj,hj,zo,E$4,JaideJ,jaitetegur R_12))^2)</f>
        <v>3.3099999999999997E-2</v>
      </c>
      <c r="F70" s="9">
        <f>SQRT((kaalutegur R_12*[1]!juhe(F5,6)+jaitetegur R_12*[1]!Jaitekoormus_EN(F$5,JaideJ,hj))^2+(tuuletegur R_12*[1]!Tuulekoormus_en(F$5,Qj,hj,zo,F$4,JaideJ,jaitetegur R_12))^2)</f>
        <v>3.3099999999999997E-2</v>
      </c>
      <c r="G70" s="9">
        <f>SQRT((kaalutegur R_12*[1]!juhe(G5,6)+jaitetegur R_12*[1]!Jaitekoormus_EN(G$5,JaideJ,hj))^2+(tuuletegur R_12*[1]!Tuulekoormus_en(G$5,Qj,hj,zo,G$4,JaideJ,jaitetegur R_12))^2)</f>
        <v>3.3099999999999997E-2</v>
      </c>
      <c r="H70" s="9">
        <f>SQRT((kaalutegur R_12*[1]!juhe(H5,6)+jaitetegur R_12*[1]!Jaitekoormus_EN(H$5,JaideJ,hj))^2+(tuuletegur R_12*[1]!Tuulekoormus_en(H$5,Qj,hj,zo,H$4,JaideJ,jaitetegur R_12))^2)</f>
        <v>3.3099999999999997E-2</v>
      </c>
      <c r="I70" s="9">
        <f>SQRT((kaalutegur R_12*[1]!juhe(I5,6)+jaitetegur R_12*[1]!Jaitekoormus_EN(I$5,JaideJ,hj))^2+(tuuletegur R_12*[1]!Tuulekoormus_en(I$5,Qj,hj,zo,I$4,JaideJ,jaitetegur R_12))^2)</f>
        <v>3.3099999999999997E-2</v>
      </c>
      <c r="J70" s="9">
        <f>SQRT((kaalutegur R_12*[1]!juhe(J5,6)+jaitetegur R_12*[1]!Jaitekoormus_EN(J$5,JaideJ,hj))^2+(tuuletegur R_12*[1]!Tuulekoormus_en(J$5,Qj,hj,zo,J$4,JaideJ,jaitetegur R_12))^2)</f>
        <v>3.3099999999999997E-2</v>
      </c>
      <c r="K70" s="9">
        <f>SQRT((kaalutegur R_12*[1]!juhe(K5,6)+jaitetegur R_12*[1]!Jaitekoormus_EN(K$5,JaideJ,hj))^2+(tuuletegur R_12*[1]!Tuulekoormus_en(K$5,Qj,hj,zo,K$4,JaideJ,jaitetegur R_12))^2)</f>
        <v>3.3099999999999997E-2</v>
      </c>
      <c r="L70" s="9">
        <f>SQRT((kaalutegur R_12*[1]!juhe(L5,6)+jaitetegur R_12*[1]!Jaitekoormus_EN(L$5,JaideJ,hj))^2+(tuuletegur R_12*[1]!Tuulekoormus_en(L$5,Qj,hj,zo,L$4,JaideJ,jaitetegur R_12))^2)</f>
        <v>3.3099999999999997E-2</v>
      </c>
      <c r="M70" s="9">
        <f>SQRT((kaalutegur R_12*[1]!juhe(M5,6)+jaitetegur R_12*[1]!Jaitekoormus_EN(M$5,JaideJ,hj))^2+(tuuletegur R_12*[1]!Tuulekoormus_en(M$5,Qj,hj,zo,M$4,JaideJ,jaitetegur R_12))^2)</f>
        <v>3.3099999999999997E-2</v>
      </c>
      <c r="N70" s="9">
        <f>SQRT((kaalutegur R_12*[1]!juhe(N5,6)+jaitetegur R_12*[1]!Jaitekoormus_EN(N$5,JaideJ,hj))^2+(tuuletegur R_12*[1]!Tuulekoormus_en(N$5,Qj,hj,zo,N$4,JaideJ,jaitetegur R_12))^2)</f>
        <v>3.3099999999999997E-2</v>
      </c>
      <c r="O70" s="9">
        <f>SQRT((kaalutegur R_12*[1]!juhe(O5,6)+jaitetegur R_12*[1]!Jaitekoormus_EN(O$5,JaideJ,hj))^2+(tuuletegur R_12*[1]!Tuulekoormus_en(O$5,Qj,hj,zo,O$4,JaideJ,jaitetegur R_12))^2)</f>
        <v>3.3099999999999997E-2</v>
      </c>
      <c r="P70" s="9">
        <f>SQRT((kaalutegur R_12*[1]!juhe(P5,6)+jaitetegur R_12*[1]!Jaitekoormus_EN(P$5,JaideJ,hj))^2+(tuuletegur R_12*[1]!Tuulekoormus_en(P$5,Qj,hj,zo,P$4,JaideJ,jaitetegur R_12))^2)</f>
        <v>3.3099999999999997E-2</v>
      </c>
      <c r="Q70" s="9">
        <f>SQRT((kaalutegur R_12*[1]!juhe(Q5,6)+jaitetegur R_12*[1]!Jaitekoormus_EN(Q$5,JaideJ,hj))^2+(tuuletegur R_12*[1]!Tuulekoormus_en(Q$5,Qj,hj,zo,Q$4,JaideJ,jaitetegur R_12))^2)</f>
        <v>3.3099999999999997E-2</v>
      </c>
      <c r="R70" s="9">
        <f>SQRT((kaalutegur R_12*[1]!juhe(R5,6)+jaitetegur R_12*[1]!Jaitekoormus_EN(R$5,JaideJ,hj))^2+(tuuletegur R_12*[1]!Tuulekoormus_en(R$5,Qj,hj,zo,R$4,JaideJ,jaitetegur R_12))^2)</f>
        <v>3.3099999999999997E-2</v>
      </c>
      <c r="S70" s="9">
        <f>SQRT((kaalutegur R_12*[1]!juhe(S5,6)+jaitetegur R_12*[1]!Jaitekoormus_EN(S$5,JaideJ,hj))^2+(tuuletegur R_12*[1]!Tuulekoormus_en(S$5,Qj,hj,zo,S$4,JaideJ,jaitetegur R_12))^2)</f>
        <v>3.3099999999999997E-2</v>
      </c>
      <c r="T70" s="9">
        <f>SQRT((kaalutegur R_12*[1]!juhe(T5,6)+jaitetegur R_12*[1]!Jaitekoormus_EN(T$5,JaideJ,hj))^2+(tuuletegur R_12*[1]!Tuulekoormus_en(T$5,Qj,hj,zo,T$4,JaideJ,jaitetegur R_12))^2)</f>
        <v>3.3099999999999997E-2</v>
      </c>
      <c r="U70" s="9">
        <f>SQRT((kaalutegur R_12*[1]!juhe(U5,6)+jaitetegur R_12*[1]!Jaitekoormus_EN(U$5,JaideJ,hj))^2+(tuuletegur R_12*[1]!Tuulekoormus_en(U$5,Qj,hj,zo,U$4,JaideJ,jaitetegur R_12))^2)</f>
        <v>3.3099999999999997E-2</v>
      </c>
      <c r="V70" s="9">
        <f>SQRT((kaalutegur R_12*[1]!juhe(V5,6)+jaitetegur R_12*[1]!Jaitekoormus_EN(V$5,JaideJ,hj))^2+(tuuletegur R_12*[1]!Tuulekoormus_en(V$5,Qj,hj,zo,V$4,JaideJ,jaitetegur R_12))^2)</f>
        <v>3.3099999999999997E-2</v>
      </c>
    </row>
    <row r="71" spans="1:22" x14ac:dyDescent="0.2">
      <c r="A71" s="177"/>
      <c r="B71" s="189"/>
      <c r="C71" s="82" t="s">
        <v>104</v>
      </c>
      <c r="D71" s="22">
        <f>[1]!Olekuvorrand(D$4,D$5,D$6,5,D$9,Lähteandmed!$C57,D70)</f>
        <v>53.005993366241455</v>
      </c>
      <c r="E71" s="22">
        <f>[1]!Olekuvorrand(E$4,E$5,E$6,5,E$9,Lähteandmed!$C57,E70)</f>
        <v>52.012026309967041</v>
      </c>
      <c r="F71" s="22">
        <f>[1]!Olekuvorrand(F$4,F$5,F$6,5,F$9,Lähteandmed!$C57,F70)</f>
        <v>51.621496677398682</v>
      </c>
      <c r="G71" s="22">
        <f>[1]!Olekuvorrand(G$4,G$5,G$6,5,G$9,Lähteandmed!$C57,G70)</f>
        <v>51.473915576934814</v>
      </c>
      <c r="H71" s="22">
        <f>[1]!Olekuvorrand(H$4,H$5,H$6,5,H$9,Lähteandmed!$C57,H70)</f>
        <v>51.348507404327393</v>
      </c>
      <c r="I71" s="22">
        <f>[1]!Olekuvorrand(I$4,I$5,I$6,5,I$9,Lähteandmed!$C57,I70)</f>
        <v>47.223508358001709</v>
      </c>
      <c r="J71" s="22">
        <f>[1]!Olekuvorrand(J$4,J$5,J$6,5,J$9,Lähteandmed!$C57,J70)</f>
        <v>50.929367542266846</v>
      </c>
      <c r="K71" s="22">
        <f>[1]!Olekuvorrand(K$4,K$5,K$6,5,K$9,Lähteandmed!$C57,K70)</f>
        <v>50.59891939163208</v>
      </c>
      <c r="L71" s="22">
        <f>[1]!Olekuvorrand(L$4,L$5,L$6,5,L$9,Lähteandmed!$C57,L70)</f>
        <v>50.007402896881104</v>
      </c>
      <c r="M71" s="22">
        <f>[1]!Olekuvorrand(M$4,M$5,M$6,5,M$9,Lähteandmed!$C57,M70)</f>
        <v>53.026020526885986</v>
      </c>
      <c r="N71" s="22">
        <f>[1]!Olekuvorrand(N$4,N$5,N$6,5,N$9,Lähteandmed!$C57,N70)</f>
        <v>49.716413021087646</v>
      </c>
      <c r="O71" s="22">
        <f>[1]!Olekuvorrand(O$4,O$5,O$6,5,O$9,Lähteandmed!$C57,O70)</f>
        <v>46.35089635848999</v>
      </c>
      <c r="P71" s="22">
        <f>[1]!Olekuvorrand(P$4,P$5,P$6,5,P$9,Lähteandmed!$C57,P70)</f>
        <v>50.397813320159912</v>
      </c>
      <c r="Q71" s="22">
        <f>[1]!Olekuvorrand(Q$4,Q$5,Q$6,5,Q$9,Lähteandmed!$C57,Q70)</f>
        <v>52.306950092315674</v>
      </c>
      <c r="R71" s="22">
        <f>[1]!Olekuvorrand(R$4,R$5,R$6,5,R$9,Lähteandmed!$C57,R70)</f>
        <v>52.155792713165283</v>
      </c>
      <c r="S71" s="22">
        <f>[1]!Olekuvorrand(S$4,S$5,S$6,5,S$9,Lähteandmed!$C57,S70)</f>
        <v>49.972712993621826</v>
      </c>
      <c r="T71" s="22">
        <f>[1]!Olekuvorrand(T$4,T$5,T$6,5,T$9,Lähteandmed!$C57,T70)</f>
        <v>47.625482082366943</v>
      </c>
      <c r="U71" s="22">
        <f>[1]!Olekuvorrand(U$4,U$5,U$6,5,U$9,Lähteandmed!$C57,U70)</f>
        <v>48.257410526275635</v>
      </c>
      <c r="V71" s="22">
        <f>[1]!Olekuvorrand(V$4,V$5,V$6,5,V$9,Lähteandmed!$C57,V70)</f>
        <v>50.815045833587646</v>
      </c>
    </row>
    <row r="72" spans="1:22" x14ac:dyDescent="0.2">
      <c r="A72" s="177"/>
      <c r="B72" s="189"/>
      <c r="C72" s="82" t="s">
        <v>105</v>
      </c>
      <c r="D72" s="9">
        <f>[1]!ripe(D71,D$9+Lähteandmed!$E57*$D$11,D$4,0)</f>
        <v>18.426233357316189</v>
      </c>
      <c r="E72" s="9">
        <f>[1]!ripe(E71,E$9+Lähteandmed!$E57*$D$11,E$4,0)</f>
        <v>16.654078895068416</v>
      </c>
      <c r="F72" s="9">
        <f>[1]!ripe(F71,F$9+Lähteandmed!$E57*$D$11,F$4,0)</f>
        <v>16.030036685666921</v>
      </c>
      <c r="G72" s="9">
        <f>[1]!ripe(G71,G$9+Lähteandmed!$E57*$D$11,G$4,0)</f>
        <v>15.803784528564519</v>
      </c>
      <c r="H72" s="9">
        <f>[1]!ripe(H71,H$9+Lähteandmed!$E57*$D$11,H$4,0)</f>
        <v>15.615183854855863</v>
      </c>
      <c r="I72" s="9">
        <f>[1]!ripe(I71,I$9+Lähteandmed!$E57*$D$11,I$4,0)</f>
        <v>10.903363259208575</v>
      </c>
      <c r="J72" s="9">
        <f>[1]!ripe(J71,J$9+Lähteandmed!$E57*$D$11,J$4,0)</f>
        <v>15.00967919672614</v>
      </c>
      <c r="K72" s="9">
        <f>[1]!ripe(K71,K$9+Lähteandmed!$E57*$D$11,K$4,0)</f>
        <v>14.557169147029516</v>
      </c>
      <c r="L72" s="9">
        <f>[1]!ripe(L71,L$9+Lähteandmed!$E57*$D$11,L$4,0)</f>
        <v>13.797175818005305</v>
      </c>
      <c r="M72" s="9">
        <f>[1]!ripe(M71,M$9+Lähteandmed!$E57*$D$11,M$4,0)</f>
        <v>18.464959185139367</v>
      </c>
      <c r="N72" s="9">
        <f>[1]!ripe(N71,N$9+Lähteandmed!$E57*$D$11,N$4,0)</f>
        <v>13.445158510886753</v>
      </c>
      <c r="O72" s="9">
        <f>[1]!ripe(O71,O$9+Lähteandmed!$E57*$D$11,O$4,0)</f>
        <v>10.175300312345668</v>
      </c>
      <c r="P72" s="9">
        <f>[1]!ripe(P71,P$9+Lähteandmed!$E57*$D$11,P$4,0)</f>
        <v>14.291750308351382</v>
      </c>
      <c r="Q72" s="9">
        <f>[1]!ripe(Q71,Q$9+Lähteandmed!$E57*$D$11,Q$4,0)</f>
        <v>17.150794491110606</v>
      </c>
      <c r="R72" s="9">
        <f>[1]!ripe(R71,R$9+Lähteandmed!$E57*$D$11,R$4,0)</f>
        <v>16.893456135940752</v>
      </c>
      <c r="S72" s="9">
        <f>[1]!ripe(S71,S$9+Lähteandmed!$E57*$D$11,S$4,0)</f>
        <v>13.754539673998373</v>
      </c>
      <c r="T72" s="9">
        <f>[1]!ripe(T71,T$9+Lähteandmed!$E57*$D$11,T$4,0)</f>
        <v>11.263555432769246</v>
      </c>
      <c r="U72" s="9">
        <f>[1]!ripe(U71,U$9+Lähteandmed!$E57*$D$11,U$4,0)</f>
        <v>11.865000482999621</v>
      </c>
      <c r="V72" s="9">
        <f>[1]!ripe(V71,V$9+Lähteandmed!$E57*$D$11,V$4,0)</f>
        <v>14.850685168036019</v>
      </c>
    </row>
    <row r="73" spans="1:22" x14ac:dyDescent="0.2">
      <c r="A73" s="39"/>
      <c r="B73" s="189"/>
      <c r="C73" s="82" t="s">
        <v>49</v>
      </c>
      <c r="D73" s="56">
        <f>D72/D$4^2*1000000</f>
        <v>78.05721084052162</v>
      </c>
      <c r="E73" s="56">
        <f t="shared" ref="E73:N73" si="54">E72/E$4^2*1000000</f>
        <v>79.548910002899305</v>
      </c>
      <c r="F73" s="56">
        <f t="shared" si="54"/>
        <v>80.150717555841652</v>
      </c>
      <c r="G73" s="56">
        <f t="shared" si="54"/>
        <v>80.380518047358166</v>
      </c>
      <c r="H73" s="56">
        <f t="shared" si="54"/>
        <v>80.57683093727691</v>
      </c>
      <c r="I73" s="56">
        <f t="shared" si="54"/>
        <v>87.615260785657568</v>
      </c>
      <c r="J73" s="56">
        <f t="shared" si="54"/>
        <v>81.239964281241924</v>
      </c>
      <c r="K73" s="56">
        <f t="shared" si="54"/>
        <v>81.770520986348359</v>
      </c>
      <c r="L73" s="56">
        <f t="shared" si="54"/>
        <v>82.737750019368619</v>
      </c>
      <c r="M73" s="56">
        <f t="shared" si="54"/>
        <v>78.027729761507317</v>
      </c>
      <c r="N73" s="56">
        <f t="shared" si="54"/>
        <v>83.222013588249894</v>
      </c>
      <c r="O73" s="56">
        <f t="shared" ref="O73:U73" si="55">O72/O$4^2*1000000</f>
        <v>89.264724634438338</v>
      </c>
      <c r="P73" s="56">
        <f t="shared" si="55"/>
        <v>82.096815862146443</v>
      </c>
      <c r="Q73" s="56">
        <f t="shared" si="55"/>
        <v>79.100387093833504</v>
      </c>
      <c r="R73" s="56">
        <f t="shared" si="55"/>
        <v>79.32963501781083</v>
      </c>
      <c r="S73" s="56">
        <f t="shared" si="55"/>
        <v>82.795184654635051</v>
      </c>
      <c r="T73" s="56">
        <f t="shared" si="55"/>
        <v>86.875761023149508</v>
      </c>
      <c r="U73" s="56">
        <f t="shared" si="55"/>
        <v>85.738127157634707</v>
      </c>
      <c r="V73" s="56">
        <f t="shared" ref="V73" si="56">V72/V$4^2*1000000</f>
        <v>81.422734785082127</v>
      </c>
    </row>
    <row r="74" spans="1:22" ht="14.25" customHeight="1" x14ac:dyDescent="0.2">
      <c r="A74" s="187">
        <v>13</v>
      </c>
      <c r="B74" s="188">
        <f>Lähteandmed!B60</f>
        <v>0</v>
      </c>
      <c r="C74" s="81" t="s">
        <v>288</v>
      </c>
      <c r="D74" s="6">
        <f>SQRT((kaalutegur R_13*[1]!juhe(D5,6)+jaitetegur R_13*[1]!Jaitekoormus_EN(D$5,JaideJ,hj))^2+(tuuletegur R_13*[1]!Tuulekoormus_en(D$5,Qj,hj,zo,D$4,JaideJ,jaitetegur R_13))^2)</f>
        <v>0</v>
      </c>
      <c r="E74" s="6">
        <f>SQRT((kaalutegur R_13*[1]!juhe(E5,6)+jaitetegur R_13*[1]!Jaitekoormus_EN(E$5,JaideJ,hj))^2+(tuuletegur R_13*[1]!Tuulekoormus_en(E$5,Qj,hj,zo,E$4,JaideJ,jaitetegur R_13))^2)</f>
        <v>0</v>
      </c>
      <c r="F74" s="6">
        <f>SQRT((kaalutegur R_13*[1]!juhe(F5,6)+jaitetegur R_13*[1]!Jaitekoormus_EN(F$5,JaideJ,hj))^2+(tuuletegur R_13*[1]!Tuulekoormus_en(F$5,Qj,hj,zo,F$4,JaideJ,jaitetegur R_13))^2)</f>
        <v>0</v>
      </c>
      <c r="G74" s="6">
        <f>SQRT((kaalutegur R_13*[1]!juhe(G5,6)+jaitetegur R_13*[1]!Jaitekoormus_EN(G$5,JaideJ,hj))^2+(tuuletegur R_13*[1]!Tuulekoormus_en(G$5,Qj,hj,zo,G$4,JaideJ,jaitetegur R_13))^2)</f>
        <v>0</v>
      </c>
      <c r="H74" s="6">
        <f>SQRT((kaalutegur R_13*[1]!juhe(H5,6)+jaitetegur R_13*[1]!Jaitekoormus_EN(H$5,JaideJ,hj))^2+(tuuletegur R_13*[1]!Tuulekoormus_en(H$5,Qj,hj,zo,H$4,JaideJ,jaitetegur R_13))^2)</f>
        <v>0</v>
      </c>
      <c r="I74" s="6">
        <f>SQRT((kaalutegur R_13*[1]!juhe(I5,6)+jaitetegur R_13*[1]!Jaitekoormus_EN(I$5,JaideJ,hj))^2+(tuuletegur R_13*[1]!Tuulekoormus_en(I$5,Qj,hj,zo,I$4,JaideJ,jaitetegur R_13))^2)</f>
        <v>0</v>
      </c>
      <c r="J74" s="6">
        <f>SQRT((kaalutegur R_13*[1]!juhe(J5,6)+jaitetegur R_13*[1]!Jaitekoormus_EN(J$5,JaideJ,hj))^2+(tuuletegur R_13*[1]!Tuulekoormus_en(J$5,Qj,hj,zo,J$4,JaideJ,jaitetegur R_13))^2)</f>
        <v>0</v>
      </c>
      <c r="K74" s="6">
        <f>SQRT((kaalutegur R_13*[1]!juhe(K5,6)+jaitetegur R_13*[1]!Jaitekoormus_EN(K$5,JaideJ,hj))^2+(tuuletegur R_13*[1]!Tuulekoormus_en(K$5,Qj,hj,zo,K$4,JaideJ,jaitetegur R_13))^2)</f>
        <v>0</v>
      </c>
      <c r="L74" s="6">
        <f>SQRT((kaalutegur R_13*[1]!juhe(L5,6)+jaitetegur R_13*[1]!Jaitekoormus_EN(L$5,JaideJ,hj))^2+(tuuletegur R_13*[1]!Tuulekoormus_en(L$5,Qj,hj,zo,L$4,JaideJ,jaitetegur R_13))^2)</f>
        <v>0</v>
      </c>
      <c r="M74" s="6">
        <f>SQRT((kaalutegur R_13*[1]!juhe(M5,6)+jaitetegur R_13*[1]!Jaitekoormus_EN(M$5,JaideJ,hj))^2+(tuuletegur R_13*[1]!Tuulekoormus_en(M$5,Qj,hj,zo,M$4,JaideJ,jaitetegur R_13))^2)</f>
        <v>0</v>
      </c>
      <c r="N74" s="6">
        <f>SQRT((kaalutegur R_13*[1]!juhe(N5,6)+jaitetegur R_13*[1]!Jaitekoormus_EN(N$5,JaideJ,hj))^2+(tuuletegur R_13*[1]!Tuulekoormus_en(N$5,Qj,hj,zo,N$4,JaideJ,jaitetegur R_13))^2)</f>
        <v>0</v>
      </c>
      <c r="O74" s="6">
        <f>SQRT((kaalutegur R_13*[1]!juhe(O5,6)+jaitetegur R_13*[1]!Jaitekoormus_EN(O$5,JaideJ,hj))^2+(tuuletegur R_13*[1]!Tuulekoormus_en(O$5,Qj,hj,zo,O$4,JaideJ,jaitetegur R_13))^2)</f>
        <v>0</v>
      </c>
      <c r="P74" s="6">
        <f>SQRT((kaalutegur R_13*[1]!juhe(P5,6)+jaitetegur R_13*[1]!Jaitekoormus_EN(P$5,JaideJ,hj))^2+(tuuletegur R_13*[1]!Tuulekoormus_en(P$5,Qj,hj,zo,P$4,JaideJ,jaitetegur R_13))^2)</f>
        <v>0</v>
      </c>
      <c r="Q74" s="6">
        <f>SQRT((kaalutegur R_13*[1]!juhe(Q5,6)+jaitetegur R_13*[1]!Jaitekoormus_EN(Q$5,JaideJ,hj))^2+(tuuletegur R_13*[1]!Tuulekoormus_en(Q$5,Qj,hj,zo,Q$4,JaideJ,jaitetegur R_13))^2)</f>
        <v>0</v>
      </c>
      <c r="R74" s="6">
        <f>SQRT((kaalutegur R_13*[1]!juhe(R5,6)+jaitetegur R_13*[1]!Jaitekoormus_EN(R$5,JaideJ,hj))^2+(tuuletegur R_13*[1]!Tuulekoormus_en(R$5,Qj,hj,zo,R$4,JaideJ,jaitetegur R_13))^2)</f>
        <v>0</v>
      </c>
      <c r="S74" s="6">
        <f>SQRT((kaalutegur R_13*[1]!juhe(S5,6)+jaitetegur R_13*[1]!Jaitekoormus_EN(S$5,JaideJ,hj))^2+(tuuletegur R_13*[1]!Tuulekoormus_en(S$5,Qj,hj,zo,S$4,JaideJ,jaitetegur R_13))^2)</f>
        <v>0</v>
      </c>
      <c r="T74" s="6">
        <f>SQRT((kaalutegur R_13*[1]!juhe(T5,6)+jaitetegur R_13*[1]!Jaitekoormus_EN(T$5,JaideJ,hj))^2+(tuuletegur R_13*[1]!Tuulekoormus_en(T$5,Qj,hj,zo,T$4,JaideJ,jaitetegur R_13))^2)</f>
        <v>0</v>
      </c>
      <c r="U74" s="6">
        <f>SQRT((kaalutegur R_13*[1]!juhe(U5,6)+jaitetegur R_13*[1]!Jaitekoormus_EN(U$5,JaideJ,hj))^2+(tuuletegur R_13*[1]!Tuulekoormus_en(U$5,Qj,hj,zo,U$4,JaideJ,jaitetegur R_13))^2)</f>
        <v>0</v>
      </c>
      <c r="V74" s="6">
        <f>SQRT((kaalutegur R_13*[1]!juhe(V5,6)+jaitetegur R_13*[1]!Jaitekoormus_EN(V$5,JaideJ,hj))^2+(tuuletegur R_13*[1]!Tuulekoormus_en(V$5,Qj,hj,zo,V$4,JaideJ,jaitetegur R_13))^2)</f>
        <v>0</v>
      </c>
    </row>
    <row r="75" spans="1:22" ht="14.25" customHeight="1" x14ac:dyDescent="0.2">
      <c r="A75" s="187"/>
      <c r="B75" s="188"/>
      <c r="C75" s="81" t="s">
        <v>104</v>
      </c>
      <c r="D75" s="3">
        <f>[1]!Olekuvorrand(D$4,D$5,D$6,5,D$9,Lähteandmed!$C60,D74)</f>
        <v>0</v>
      </c>
      <c r="E75" s="3">
        <f>[1]!Olekuvorrand(E$4,E$5,E$6,5,E$9,Lähteandmed!$C60,E74)</f>
        <v>0</v>
      </c>
      <c r="F75" s="3">
        <f>[1]!Olekuvorrand(F$4,F$5,F$6,5,F$9,Lähteandmed!$C60,F74)</f>
        <v>0</v>
      </c>
      <c r="G75" s="3">
        <f>[1]!Olekuvorrand(G$4,G$5,G$6,5,G$9,Lähteandmed!$C60,G74)</f>
        <v>0</v>
      </c>
      <c r="H75" s="3">
        <f>[1]!Olekuvorrand(H$4,H$5,H$6,5,H$9,Lähteandmed!$C60,H74)</f>
        <v>0</v>
      </c>
      <c r="I75" s="3">
        <f>[1]!Olekuvorrand(I$4,I$5,I$6,5,I$9,Lähteandmed!$C60,I74)</f>
        <v>0</v>
      </c>
      <c r="J75" s="3">
        <f>[1]!Olekuvorrand(J$4,J$5,J$6,5,J$9,Lähteandmed!$C60,J74)</f>
        <v>0</v>
      </c>
      <c r="K75" s="3">
        <f>[1]!Olekuvorrand(K$4,K$5,K$6,5,K$9,Lähteandmed!$C60,K74)</f>
        <v>0</v>
      </c>
      <c r="L75" s="3">
        <f>[1]!Olekuvorrand(L$4,L$5,L$6,5,L$9,Lähteandmed!$C60,L74)</f>
        <v>0</v>
      </c>
      <c r="M75" s="3">
        <f>[1]!Olekuvorrand(M$4,M$5,M$6,5,M$9,Lähteandmed!$C60,M74)</f>
        <v>0</v>
      </c>
      <c r="N75" s="3">
        <f>[1]!Olekuvorrand(N$4,N$5,N$6,5,N$9,Lähteandmed!$C60,N74)</f>
        <v>0</v>
      </c>
      <c r="O75" s="3">
        <f>[1]!Olekuvorrand(O$4,O$5,O$6,5,O$9,Lähteandmed!$C60,O74)</f>
        <v>0</v>
      </c>
      <c r="P75" s="3">
        <f>[1]!Olekuvorrand(P$4,P$5,P$6,5,P$9,Lähteandmed!$C60,P74)</f>
        <v>0</v>
      </c>
      <c r="Q75" s="3">
        <f>[1]!Olekuvorrand(Q$4,Q$5,Q$6,5,Q$9,Lähteandmed!$C60,Q74)</f>
        <v>0</v>
      </c>
      <c r="R75" s="3">
        <f>[1]!Olekuvorrand(R$4,R$5,R$6,5,R$9,Lähteandmed!$C60,R74)</f>
        <v>0</v>
      </c>
      <c r="S75" s="3">
        <f>[1]!Olekuvorrand(S$4,S$5,S$6,5,S$9,Lähteandmed!$C60,S74)</f>
        <v>0</v>
      </c>
      <c r="T75" s="3">
        <f>[1]!Olekuvorrand(T$4,T$5,T$6,5,T$9,Lähteandmed!$C60,T74)</f>
        <v>0</v>
      </c>
      <c r="U75" s="3">
        <f>[1]!Olekuvorrand(U$4,U$5,U$6,5,U$9,Lähteandmed!$C60,U74)</f>
        <v>0</v>
      </c>
      <c r="V75" s="3">
        <f>[1]!Olekuvorrand(V$4,V$5,V$6,5,V$9,Lähteandmed!$C60,V74)</f>
        <v>0</v>
      </c>
    </row>
    <row r="76" spans="1:22" ht="14.25" customHeight="1" x14ac:dyDescent="0.2">
      <c r="A76" s="187"/>
      <c r="B76" s="188"/>
      <c r="C76" s="81" t="s">
        <v>105</v>
      </c>
      <c r="D76" s="3">
        <f>[1]!ripe(D75,D$9+Lähteandmed!$E60*$D$11,D$4,0)</f>
        <v>0</v>
      </c>
      <c r="E76" s="3">
        <f>[1]!ripe(E75,E$9+Lähteandmed!$E60*$D$11,E$4,0)</f>
        <v>0</v>
      </c>
      <c r="F76" s="3">
        <f>[1]!ripe(F75,F$9+Lähteandmed!$E60*$D$11,F$4,0)</f>
        <v>0</v>
      </c>
      <c r="G76" s="3">
        <f>[1]!ripe(G75,G$9+Lähteandmed!$E60*$D$11,G$4,0)</f>
        <v>0</v>
      </c>
      <c r="H76" s="3">
        <f>[1]!ripe(H75,H$9+Lähteandmed!$E60*$D$11,H$4,0)</f>
        <v>0</v>
      </c>
      <c r="I76" s="3">
        <f>[1]!ripe(I75,I$9+Lähteandmed!$E60*$D$11,I$4,0)</f>
        <v>0</v>
      </c>
      <c r="J76" s="3">
        <f>[1]!ripe(J75,J$9+Lähteandmed!$E60*$D$11,J$4,0)</f>
        <v>0</v>
      </c>
      <c r="K76" s="3">
        <f>[1]!ripe(K75,K$9+Lähteandmed!$E60*$D$11,K$4,0)</f>
        <v>0</v>
      </c>
      <c r="L76" s="3">
        <f>[1]!ripe(L75,L$9+Lähteandmed!$E60*$D$11,L$4,0)</f>
        <v>0</v>
      </c>
      <c r="M76" s="3">
        <f>[1]!ripe(M75,M$9+Lähteandmed!$E60*$D$11,M$4,0)</f>
        <v>0</v>
      </c>
      <c r="N76" s="3">
        <f>[1]!ripe(N75,N$9+Lähteandmed!$E60*$D$11,N$4,0)</f>
        <v>0</v>
      </c>
      <c r="O76" s="3">
        <f>[1]!ripe(O75,O$9+Lähteandmed!$E60*$D$11,O$4,0)</f>
        <v>0</v>
      </c>
      <c r="P76" s="3">
        <f>[1]!ripe(P75,P$9+Lähteandmed!$E60*$D$11,P$4,0)</f>
        <v>0</v>
      </c>
      <c r="Q76" s="3">
        <f>[1]!ripe(Q75,Q$9+Lähteandmed!$E60*$D$11,Q$4,0)</f>
        <v>0</v>
      </c>
      <c r="R76" s="3">
        <f>[1]!ripe(R75,R$9+Lähteandmed!$E60*$D$11,R$4,0)</f>
        <v>0</v>
      </c>
      <c r="S76" s="3">
        <f>[1]!ripe(S75,S$9+Lähteandmed!$E60*$D$11,S$4,0)</f>
        <v>0</v>
      </c>
      <c r="T76" s="3">
        <f>[1]!ripe(T75,T$9+Lähteandmed!$E60*$D$11,T$4,0)</f>
        <v>0</v>
      </c>
      <c r="U76" s="3">
        <f>[1]!ripe(U75,U$9+Lähteandmed!$E60*$D$11,U$4,0)</f>
        <v>0</v>
      </c>
      <c r="V76" s="3">
        <f>[1]!ripe(V75,V$9+Lähteandmed!$E60*$D$11,V$4,0)</f>
        <v>0</v>
      </c>
    </row>
    <row r="77" spans="1:22" ht="14.25" customHeight="1" x14ac:dyDescent="0.2">
      <c r="A77" s="42"/>
      <c r="B77" s="188"/>
      <c r="C77" s="81" t="s">
        <v>49</v>
      </c>
      <c r="D77" s="55">
        <f>D76/D$4^2*1000000</f>
        <v>0</v>
      </c>
      <c r="E77" s="55">
        <f t="shared" ref="E77:N77" si="57">E76/E$4^2*1000000</f>
        <v>0</v>
      </c>
      <c r="F77" s="55">
        <f t="shared" si="57"/>
        <v>0</v>
      </c>
      <c r="G77" s="55">
        <f t="shared" si="57"/>
        <v>0</v>
      </c>
      <c r="H77" s="55">
        <f t="shared" si="57"/>
        <v>0</v>
      </c>
      <c r="I77" s="55">
        <f t="shared" si="57"/>
        <v>0</v>
      </c>
      <c r="J77" s="55">
        <f t="shared" si="57"/>
        <v>0</v>
      </c>
      <c r="K77" s="55">
        <f t="shared" si="57"/>
        <v>0</v>
      </c>
      <c r="L77" s="55">
        <f t="shared" si="57"/>
        <v>0</v>
      </c>
      <c r="M77" s="55">
        <f t="shared" si="57"/>
        <v>0</v>
      </c>
      <c r="N77" s="55">
        <f t="shared" si="57"/>
        <v>0</v>
      </c>
      <c r="O77" s="55">
        <f t="shared" ref="O77:U77" si="58">O76/O$4^2*1000000</f>
        <v>0</v>
      </c>
      <c r="P77" s="55">
        <f t="shared" si="58"/>
        <v>0</v>
      </c>
      <c r="Q77" s="55">
        <f t="shared" si="58"/>
        <v>0</v>
      </c>
      <c r="R77" s="55">
        <f t="shared" si="58"/>
        <v>0</v>
      </c>
      <c r="S77" s="55">
        <f t="shared" si="58"/>
        <v>0</v>
      </c>
      <c r="T77" s="55">
        <f t="shared" si="58"/>
        <v>0</v>
      </c>
      <c r="U77" s="55">
        <f t="shared" si="58"/>
        <v>0</v>
      </c>
      <c r="V77" s="55">
        <f t="shared" ref="V77" si="59">V76/V$4^2*1000000</f>
        <v>0</v>
      </c>
    </row>
    <row r="78" spans="1:22" ht="38.25" x14ac:dyDescent="0.2">
      <c r="A78" s="177">
        <v>14</v>
      </c>
      <c r="B78" s="189">
        <f>Lähteandmed!B63</f>
        <v>0</v>
      </c>
      <c r="C78" s="82" t="s">
        <v>288</v>
      </c>
      <c r="D78" s="9">
        <f>SQRT((kaalutegur R_14*[1]!juhe(D5,6)+jaitetegur R_14*[1]!Jaitekoormus_EN(D$5,JaideJ,hj))^2+(tuuletegur R_14*[1]!Tuulekoormus_en(D$5,Qj,hj,zo,D$4,JaideJ,jaitetegur R_14))^2)</f>
        <v>0</v>
      </c>
      <c r="E78" s="9">
        <f>SQRT((kaalutegur R_14*[1]!juhe(E5,6)+jaitetegur R_14*[1]!Jaitekoormus_EN(E$5,JaideJ,hj))^2+(tuuletegur R_14*[1]!Tuulekoormus_en(E$5,Qj,hj,zo,E$4,JaideJ,jaitetegur R_14))^2)</f>
        <v>0</v>
      </c>
      <c r="F78" s="9">
        <f>SQRT((kaalutegur R_14*[1]!juhe(F5,6)+jaitetegur R_14*[1]!Jaitekoormus_EN(F$5,JaideJ,hj))^2+(tuuletegur R_14*[1]!Tuulekoormus_en(F$5,Qj,hj,zo,F$4,JaideJ,jaitetegur R_14))^2)</f>
        <v>0</v>
      </c>
      <c r="G78" s="9">
        <f>SQRT((kaalutegur R_14*[1]!juhe(G5,6)+jaitetegur R_14*[1]!Jaitekoormus_EN(G$5,JaideJ,hj))^2+(tuuletegur R_14*[1]!Tuulekoormus_en(G$5,Qj,hj,zo,G$4,JaideJ,jaitetegur R_14))^2)</f>
        <v>0</v>
      </c>
      <c r="H78" s="9">
        <f>SQRT((kaalutegur R_14*[1]!juhe(H5,6)+jaitetegur R_14*[1]!Jaitekoormus_EN(H$5,JaideJ,hj))^2+(tuuletegur R_14*[1]!Tuulekoormus_en(H$5,Qj,hj,zo,H$4,JaideJ,jaitetegur R_14))^2)</f>
        <v>0</v>
      </c>
      <c r="I78" s="9">
        <f>SQRT((kaalutegur R_14*[1]!juhe(I5,6)+jaitetegur R_14*[1]!Jaitekoormus_EN(I$5,JaideJ,hj))^2+(tuuletegur R_14*[1]!Tuulekoormus_en(I$5,Qj,hj,zo,I$4,JaideJ,jaitetegur R_14))^2)</f>
        <v>0</v>
      </c>
      <c r="J78" s="9">
        <f>SQRT((kaalutegur R_14*[1]!juhe(J5,6)+jaitetegur R_14*[1]!Jaitekoormus_EN(J$5,JaideJ,hj))^2+(tuuletegur R_14*[1]!Tuulekoormus_en(J$5,Qj,hj,zo,J$4,JaideJ,jaitetegur R_14))^2)</f>
        <v>0</v>
      </c>
      <c r="K78" s="9">
        <f>SQRT((kaalutegur R_14*[1]!juhe(K5,6)+jaitetegur R_14*[1]!Jaitekoormus_EN(K$5,JaideJ,hj))^2+(tuuletegur R_14*[1]!Tuulekoormus_en(K$5,Qj,hj,zo,K$4,JaideJ,jaitetegur R_14))^2)</f>
        <v>0</v>
      </c>
      <c r="L78" s="9">
        <f>SQRT((kaalutegur R_14*[1]!juhe(L5,6)+jaitetegur R_14*[1]!Jaitekoormus_EN(L$5,JaideJ,hj))^2+(tuuletegur R_14*[1]!Tuulekoormus_en(L$5,Qj,hj,zo,L$4,JaideJ,jaitetegur R_14))^2)</f>
        <v>0</v>
      </c>
      <c r="M78" s="9">
        <f>SQRT((kaalutegur R_14*[1]!juhe(M5,6)+jaitetegur R_14*[1]!Jaitekoormus_EN(M$5,JaideJ,hj))^2+(tuuletegur R_14*[1]!Tuulekoormus_en(M$5,Qj,hj,zo,M$4,JaideJ,jaitetegur R_14))^2)</f>
        <v>0</v>
      </c>
      <c r="N78" s="9">
        <f>SQRT((kaalutegur R_14*[1]!juhe(N5,6)+jaitetegur R_14*[1]!Jaitekoormus_EN(N$5,JaideJ,hj))^2+(tuuletegur R_14*[1]!Tuulekoormus_en(N$5,Qj,hj,zo,N$4,JaideJ,jaitetegur R_14))^2)</f>
        <v>0</v>
      </c>
      <c r="O78" s="9">
        <f>SQRT((kaalutegur R_14*[1]!juhe(O5,6)+jaitetegur R_14*[1]!Jaitekoormus_EN(O$5,JaideJ,hj))^2+(tuuletegur R_14*[1]!Tuulekoormus_en(O$5,Qj,hj,zo,O$4,JaideJ,jaitetegur R_14))^2)</f>
        <v>0</v>
      </c>
      <c r="P78" s="9">
        <f>SQRT((kaalutegur R_14*[1]!juhe(P5,6)+jaitetegur R_14*[1]!Jaitekoormus_EN(P$5,JaideJ,hj))^2+(tuuletegur R_14*[1]!Tuulekoormus_en(P$5,Qj,hj,zo,P$4,JaideJ,jaitetegur R_14))^2)</f>
        <v>0</v>
      </c>
      <c r="Q78" s="9">
        <f>SQRT((kaalutegur R_14*[1]!juhe(Q5,6)+jaitetegur R_14*[1]!Jaitekoormus_EN(Q$5,JaideJ,hj))^2+(tuuletegur R_14*[1]!Tuulekoormus_en(Q$5,Qj,hj,zo,Q$4,JaideJ,jaitetegur R_14))^2)</f>
        <v>0</v>
      </c>
      <c r="R78" s="9">
        <f>SQRT((kaalutegur R_14*[1]!juhe(R5,6)+jaitetegur R_14*[1]!Jaitekoormus_EN(R$5,JaideJ,hj))^2+(tuuletegur R_14*[1]!Tuulekoormus_en(R$5,Qj,hj,zo,R$4,JaideJ,jaitetegur R_14))^2)</f>
        <v>0</v>
      </c>
      <c r="S78" s="9">
        <f>SQRT((kaalutegur R_14*[1]!juhe(S5,6)+jaitetegur R_14*[1]!Jaitekoormus_EN(S$5,JaideJ,hj))^2+(tuuletegur R_14*[1]!Tuulekoormus_en(S$5,Qj,hj,zo,S$4,JaideJ,jaitetegur R_14))^2)</f>
        <v>0</v>
      </c>
      <c r="T78" s="9">
        <f>SQRT((kaalutegur R_14*[1]!juhe(T5,6)+jaitetegur R_14*[1]!Jaitekoormus_EN(T$5,JaideJ,hj))^2+(tuuletegur R_14*[1]!Tuulekoormus_en(T$5,Qj,hj,zo,T$4,JaideJ,jaitetegur R_14))^2)</f>
        <v>0</v>
      </c>
      <c r="U78" s="9">
        <f>SQRT((kaalutegur R_14*[1]!juhe(U5,6)+jaitetegur R_14*[1]!Jaitekoormus_EN(U$5,JaideJ,hj))^2+(tuuletegur R_14*[1]!Tuulekoormus_en(U$5,Qj,hj,zo,U$4,JaideJ,jaitetegur R_14))^2)</f>
        <v>0</v>
      </c>
      <c r="V78" s="9">
        <f>SQRT((kaalutegur R_14*[1]!juhe(V5,6)+jaitetegur R_14*[1]!Jaitekoormus_EN(V$5,JaideJ,hj))^2+(tuuletegur R_14*[1]!Tuulekoormus_en(V$5,Qj,hj,zo,V$4,JaideJ,jaitetegur R_14))^2)</f>
        <v>0</v>
      </c>
    </row>
    <row r="79" spans="1:22" x14ac:dyDescent="0.2">
      <c r="A79" s="177"/>
      <c r="B79" s="189"/>
      <c r="C79" s="82" t="s">
        <v>104</v>
      </c>
      <c r="D79" s="22">
        <f>[1]!Olekuvorrand(D$4,D$5,D$6,5,D$9,Lähteandmed!$C63,D78)</f>
        <v>0</v>
      </c>
      <c r="E79" s="22">
        <f>[1]!Olekuvorrand(E$4,E$5,E$6,5,E$9,Lähteandmed!$C63,E78)</f>
        <v>0</v>
      </c>
      <c r="F79" s="22">
        <f>[1]!Olekuvorrand(F$4,F$5,F$6,5,F$9,Lähteandmed!$C63,F78)</f>
        <v>0</v>
      </c>
      <c r="G79" s="22">
        <f>[1]!Olekuvorrand(G$4,G$5,G$6,5,G$9,Lähteandmed!$C63,G78)</f>
        <v>0</v>
      </c>
      <c r="H79" s="22">
        <f>[1]!Olekuvorrand(H$4,H$5,H$6,5,H$9,Lähteandmed!$C63,H78)</f>
        <v>0</v>
      </c>
      <c r="I79" s="22">
        <f>[1]!Olekuvorrand(I$4,I$5,I$6,5,I$9,Lähteandmed!$C63,I78)</f>
        <v>0</v>
      </c>
      <c r="J79" s="22">
        <f>[1]!Olekuvorrand(J$4,J$5,J$6,5,J$9,Lähteandmed!$C63,J78)</f>
        <v>0</v>
      </c>
      <c r="K79" s="22">
        <f>[1]!Olekuvorrand(K$4,K$5,K$6,5,K$9,Lähteandmed!$C63,K78)</f>
        <v>0</v>
      </c>
      <c r="L79" s="22">
        <f>[1]!Olekuvorrand(L$4,L$5,L$6,5,L$9,Lähteandmed!$C63,L78)</f>
        <v>0</v>
      </c>
      <c r="M79" s="22">
        <f>[1]!Olekuvorrand(M$4,M$5,M$6,5,M$9,Lähteandmed!$C63,M78)</f>
        <v>0</v>
      </c>
      <c r="N79" s="22">
        <f>[1]!Olekuvorrand(N$4,N$5,N$6,5,N$9,Lähteandmed!$C63,N78)</f>
        <v>0</v>
      </c>
      <c r="O79" s="22">
        <f>[1]!Olekuvorrand(O$4,O$5,O$6,5,O$9,Lähteandmed!$C63,O78)</f>
        <v>0</v>
      </c>
      <c r="P79" s="22">
        <f>[1]!Olekuvorrand(P$4,P$5,P$6,5,P$9,Lähteandmed!$C63,P78)</f>
        <v>0</v>
      </c>
      <c r="Q79" s="22">
        <f>[1]!Olekuvorrand(Q$4,Q$5,Q$6,5,Q$9,Lähteandmed!$C63,Q78)</f>
        <v>0</v>
      </c>
      <c r="R79" s="22">
        <f>[1]!Olekuvorrand(R$4,R$5,R$6,5,R$9,Lähteandmed!$C63,R78)</f>
        <v>0</v>
      </c>
      <c r="S79" s="22">
        <f>[1]!Olekuvorrand(S$4,S$5,S$6,5,S$9,Lähteandmed!$C63,S78)</f>
        <v>0</v>
      </c>
      <c r="T79" s="22">
        <f>[1]!Olekuvorrand(T$4,T$5,T$6,5,T$9,Lähteandmed!$C63,T78)</f>
        <v>0</v>
      </c>
      <c r="U79" s="22">
        <f>[1]!Olekuvorrand(U$4,U$5,U$6,5,U$9,Lähteandmed!$C63,U78)</f>
        <v>0</v>
      </c>
      <c r="V79" s="22">
        <f>[1]!Olekuvorrand(V$4,V$5,V$6,5,V$9,Lähteandmed!$C63,V78)</f>
        <v>0</v>
      </c>
    </row>
    <row r="80" spans="1:22" x14ac:dyDescent="0.2">
      <c r="A80" s="177"/>
      <c r="B80" s="189"/>
      <c r="C80" s="82" t="s">
        <v>105</v>
      </c>
      <c r="D80" s="9">
        <f>[1]!ripe(D79,D$9+Lähteandmed!$E63*$D$11,D$4,0)</f>
        <v>0</v>
      </c>
      <c r="E80" s="9">
        <f>[1]!ripe(E79,E$9+Lähteandmed!$E63*$D$11,E$4,0)</f>
        <v>0</v>
      </c>
      <c r="F80" s="9">
        <f>[1]!ripe(F79,F$9+Lähteandmed!$E63*$D$11,F$4,0)</f>
        <v>0</v>
      </c>
      <c r="G80" s="9">
        <f>[1]!ripe(G79,G$9+Lähteandmed!$E63*$D$11,G$4,0)</f>
        <v>0</v>
      </c>
      <c r="H80" s="9">
        <f>[1]!ripe(H79,H$9+Lähteandmed!$E63*$D$11,H$4,0)</f>
        <v>0</v>
      </c>
      <c r="I80" s="9">
        <f>[1]!ripe(I79,I$9+Lähteandmed!$E63*$D$11,I$4,0)</f>
        <v>0</v>
      </c>
      <c r="J80" s="9">
        <f>[1]!ripe(J79,J$9+Lähteandmed!$E63*$D$11,J$4,0)</f>
        <v>0</v>
      </c>
      <c r="K80" s="9">
        <f>[1]!ripe(K79,K$9+Lähteandmed!$E63*$D$11,K$4,0)</f>
        <v>0</v>
      </c>
      <c r="L80" s="9">
        <f>[1]!ripe(L79,L$9+Lähteandmed!$E63*$D$11,L$4,0)</f>
        <v>0</v>
      </c>
      <c r="M80" s="9">
        <f>[1]!ripe(M79,M$9+Lähteandmed!$E63*$D$11,M$4,0)</f>
        <v>0</v>
      </c>
      <c r="N80" s="9">
        <f>[1]!ripe(N79,N$9+Lähteandmed!$E63*$D$11,N$4,0)</f>
        <v>0</v>
      </c>
      <c r="O80" s="9">
        <f>[1]!ripe(O79,O$9+Lähteandmed!$E63*$D$11,O$4,0)</f>
        <v>0</v>
      </c>
      <c r="P80" s="9">
        <f>[1]!ripe(P79,P$9+Lähteandmed!$E63*$D$11,P$4,0)</f>
        <v>0</v>
      </c>
      <c r="Q80" s="9">
        <f>[1]!ripe(Q79,Q$9+Lähteandmed!$E63*$D$11,Q$4,0)</f>
        <v>0</v>
      </c>
      <c r="R80" s="9">
        <f>[1]!ripe(R79,R$9+Lähteandmed!$E63*$D$11,R$4,0)</f>
        <v>0</v>
      </c>
      <c r="S80" s="9">
        <f>[1]!ripe(S79,S$9+Lähteandmed!$E63*$D$11,S$4,0)</f>
        <v>0</v>
      </c>
      <c r="T80" s="9">
        <f>[1]!ripe(T79,T$9+Lähteandmed!$E63*$D$11,T$4,0)</f>
        <v>0</v>
      </c>
      <c r="U80" s="9">
        <f>[1]!ripe(U79,U$9+Lähteandmed!$E63*$D$11,U$4,0)</f>
        <v>0</v>
      </c>
      <c r="V80" s="9">
        <f>[1]!ripe(V79,V$9+Lähteandmed!$E63*$D$11,V$4,0)</f>
        <v>0</v>
      </c>
    </row>
    <row r="81" spans="1:22" x14ac:dyDescent="0.2">
      <c r="A81" s="39"/>
      <c r="B81" s="189"/>
      <c r="C81" s="82" t="s">
        <v>49</v>
      </c>
      <c r="D81" s="56">
        <f>D80/D$4^2*1000000</f>
        <v>0</v>
      </c>
      <c r="E81" s="56">
        <f t="shared" ref="E81:N81" si="60">E80/E$4^2*1000000</f>
        <v>0</v>
      </c>
      <c r="F81" s="56">
        <f t="shared" si="60"/>
        <v>0</v>
      </c>
      <c r="G81" s="56">
        <f t="shared" si="60"/>
        <v>0</v>
      </c>
      <c r="H81" s="56">
        <f t="shared" si="60"/>
        <v>0</v>
      </c>
      <c r="I81" s="56">
        <f t="shared" si="60"/>
        <v>0</v>
      </c>
      <c r="J81" s="56">
        <f t="shared" si="60"/>
        <v>0</v>
      </c>
      <c r="K81" s="56">
        <f t="shared" si="60"/>
        <v>0</v>
      </c>
      <c r="L81" s="56">
        <f t="shared" si="60"/>
        <v>0</v>
      </c>
      <c r="M81" s="56">
        <f t="shared" si="60"/>
        <v>0</v>
      </c>
      <c r="N81" s="56">
        <f t="shared" si="60"/>
        <v>0</v>
      </c>
      <c r="O81" s="56">
        <f t="shared" ref="O81:U81" si="61">O80/O$4^2*1000000</f>
        <v>0</v>
      </c>
      <c r="P81" s="56">
        <f t="shared" si="61"/>
        <v>0</v>
      </c>
      <c r="Q81" s="56">
        <f t="shared" si="61"/>
        <v>0</v>
      </c>
      <c r="R81" s="56">
        <f t="shared" si="61"/>
        <v>0</v>
      </c>
      <c r="S81" s="56">
        <f t="shared" si="61"/>
        <v>0</v>
      </c>
      <c r="T81" s="56">
        <f t="shared" si="61"/>
        <v>0</v>
      </c>
      <c r="U81" s="56">
        <f t="shared" si="61"/>
        <v>0</v>
      </c>
      <c r="V81" s="56">
        <f t="shared" ref="V81" si="62">V80/V$4^2*1000000</f>
        <v>0</v>
      </c>
    </row>
    <row r="82" spans="1:22" ht="38.25" x14ac:dyDescent="0.2">
      <c r="A82" s="187">
        <v>15</v>
      </c>
      <c r="B82" s="188">
        <f>Lähteandmed!B66</f>
        <v>0</v>
      </c>
      <c r="C82" s="81" t="s">
        <v>288</v>
      </c>
      <c r="D82" s="6">
        <f>SQRT((kaalutegur R_15*[1]!juhe(D5,6)+jaitetegur R_15*[1]!Jaitekoormus_EN(D$5,JaideJ,hj))^2+(tuuletegur R_15*[1]!Tuulekoormus_en(D$5,Qj,hj,zo,D$4,JaideJ,jaitetegur R_15))^2)</f>
        <v>0</v>
      </c>
      <c r="E82" s="6">
        <f>SQRT((kaalutegur R_15*[1]!juhe(E5,6)+jaitetegur R_15*[1]!Jaitekoormus_EN(E$5,JaideJ,hj))^2+(tuuletegur R_15*[1]!Tuulekoormus_en(E$5,Qj,hj,zo,E$4,JaideJ,jaitetegur R_15))^2)</f>
        <v>0</v>
      </c>
      <c r="F82" s="6">
        <f>SQRT((kaalutegur R_15*[1]!juhe(F5,6)+jaitetegur R_15*[1]!Jaitekoormus_EN(F$5,JaideJ,hj))^2+(tuuletegur R_15*[1]!Tuulekoormus_en(F$5,Qj,hj,zo,F$4,JaideJ,jaitetegur R_15))^2)</f>
        <v>0</v>
      </c>
      <c r="G82" s="6">
        <f>SQRT((kaalutegur R_15*[1]!juhe(G5,6)+jaitetegur R_15*[1]!Jaitekoormus_EN(G$5,JaideJ,hj))^2+(tuuletegur R_15*[1]!Tuulekoormus_en(G$5,Qj,hj,zo,G$4,JaideJ,jaitetegur R_15))^2)</f>
        <v>0</v>
      </c>
      <c r="H82" s="6">
        <f>SQRT((kaalutegur R_15*[1]!juhe(H5,6)+jaitetegur R_15*[1]!Jaitekoormus_EN(H$5,JaideJ,hj))^2+(tuuletegur R_15*[1]!Tuulekoormus_en(H$5,Qj,hj,zo,H$4,JaideJ,jaitetegur R_15))^2)</f>
        <v>0</v>
      </c>
      <c r="I82" s="6">
        <f>SQRT((kaalutegur R_15*[1]!juhe(I5,6)+jaitetegur R_15*[1]!Jaitekoormus_EN(I$5,JaideJ,hj))^2+(tuuletegur R_15*[1]!Tuulekoormus_en(I$5,Qj,hj,zo,I$4,JaideJ,jaitetegur R_15))^2)</f>
        <v>0</v>
      </c>
      <c r="J82" s="6">
        <f>SQRT((kaalutegur R_15*[1]!juhe(J5,6)+jaitetegur R_15*[1]!Jaitekoormus_EN(J$5,JaideJ,hj))^2+(tuuletegur R_15*[1]!Tuulekoormus_en(J$5,Qj,hj,zo,J$4,JaideJ,jaitetegur R_15))^2)</f>
        <v>0</v>
      </c>
      <c r="K82" s="6">
        <f>SQRT((kaalutegur R_15*[1]!juhe(K5,6)+jaitetegur R_15*[1]!Jaitekoormus_EN(K$5,JaideJ,hj))^2+(tuuletegur R_15*[1]!Tuulekoormus_en(K$5,Qj,hj,zo,K$4,JaideJ,jaitetegur R_15))^2)</f>
        <v>0</v>
      </c>
      <c r="L82" s="6">
        <f>SQRT((kaalutegur R_15*[1]!juhe(L5,6)+jaitetegur R_15*[1]!Jaitekoormus_EN(L$5,JaideJ,hj))^2+(tuuletegur R_15*[1]!Tuulekoormus_en(L$5,Qj,hj,zo,L$4,JaideJ,jaitetegur R_15))^2)</f>
        <v>0</v>
      </c>
      <c r="M82" s="6">
        <f>SQRT((kaalutegur R_15*[1]!juhe(M5,6)+jaitetegur R_15*[1]!Jaitekoormus_EN(M$5,JaideJ,hj))^2+(tuuletegur R_15*[1]!Tuulekoormus_en(M$5,Qj,hj,zo,M$4,JaideJ,jaitetegur R_15))^2)</f>
        <v>0</v>
      </c>
      <c r="N82" s="6">
        <f>SQRT((kaalutegur R_15*[1]!juhe(N5,6)+jaitetegur R_15*[1]!Jaitekoormus_EN(N$5,JaideJ,hj))^2+(tuuletegur R_15*[1]!Tuulekoormus_en(N$5,Qj,hj,zo,N$4,JaideJ,jaitetegur R_15))^2)</f>
        <v>0</v>
      </c>
      <c r="O82" s="6">
        <f>SQRT((kaalutegur R_15*[1]!juhe(O5,6)+jaitetegur R_15*[1]!Jaitekoormus_EN(O$5,JaideJ,hj))^2+(tuuletegur R_15*[1]!Tuulekoormus_en(O$5,Qj,hj,zo,O$4,JaideJ,jaitetegur R_15))^2)</f>
        <v>0</v>
      </c>
      <c r="P82" s="6">
        <f>SQRT((kaalutegur R_15*[1]!juhe(P5,6)+jaitetegur R_15*[1]!Jaitekoormus_EN(P$5,JaideJ,hj))^2+(tuuletegur R_15*[1]!Tuulekoormus_en(P$5,Qj,hj,zo,P$4,JaideJ,jaitetegur R_15))^2)</f>
        <v>0</v>
      </c>
      <c r="Q82" s="6">
        <f>SQRT((kaalutegur R_15*[1]!juhe(Q5,6)+jaitetegur R_15*[1]!Jaitekoormus_EN(Q$5,JaideJ,hj))^2+(tuuletegur R_15*[1]!Tuulekoormus_en(Q$5,Qj,hj,zo,Q$4,JaideJ,jaitetegur R_15))^2)</f>
        <v>0</v>
      </c>
      <c r="R82" s="6">
        <f>SQRT((kaalutegur R_15*[1]!juhe(R5,6)+jaitetegur R_15*[1]!Jaitekoormus_EN(R$5,JaideJ,hj))^2+(tuuletegur R_15*[1]!Tuulekoormus_en(R$5,Qj,hj,zo,R$4,JaideJ,jaitetegur R_15))^2)</f>
        <v>0</v>
      </c>
      <c r="S82" s="6">
        <f>SQRT((kaalutegur R_15*[1]!juhe(S5,6)+jaitetegur R_15*[1]!Jaitekoormus_EN(S$5,JaideJ,hj))^2+(tuuletegur R_15*[1]!Tuulekoormus_en(S$5,Qj,hj,zo,S$4,JaideJ,jaitetegur R_15))^2)</f>
        <v>0</v>
      </c>
      <c r="T82" s="6">
        <f>SQRT((kaalutegur R_15*[1]!juhe(T5,6)+jaitetegur R_15*[1]!Jaitekoormus_EN(T$5,JaideJ,hj))^2+(tuuletegur R_15*[1]!Tuulekoormus_en(T$5,Qj,hj,zo,T$4,JaideJ,jaitetegur R_15))^2)</f>
        <v>0</v>
      </c>
      <c r="U82" s="6">
        <f>SQRT((kaalutegur R_15*[1]!juhe(U5,6)+jaitetegur R_15*[1]!Jaitekoormus_EN(U$5,JaideJ,hj))^2+(tuuletegur R_15*[1]!Tuulekoormus_en(U$5,Qj,hj,zo,U$4,JaideJ,jaitetegur R_15))^2)</f>
        <v>0</v>
      </c>
      <c r="V82" s="6">
        <f>SQRT((kaalutegur R_15*[1]!juhe(V5,6)+jaitetegur R_15*[1]!Jaitekoormus_EN(V$5,JaideJ,hj))^2+(tuuletegur R_15*[1]!Tuulekoormus_en(V$5,Qj,hj,zo,V$4,JaideJ,jaitetegur R_15))^2)</f>
        <v>0</v>
      </c>
    </row>
    <row r="83" spans="1:22" x14ac:dyDescent="0.2">
      <c r="A83" s="187"/>
      <c r="B83" s="188"/>
      <c r="C83" s="81" t="s">
        <v>104</v>
      </c>
      <c r="D83" s="3">
        <f>[1]!Olekuvorrand(D$4,D$5,D$6,5,D$9,Lähteandmed!$C66,D82)</f>
        <v>0</v>
      </c>
      <c r="E83" s="3">
        <f>[1]!Olekuvorrand(E$4,E$5,E$6,5,E$9,Lähteandmed!$C66,E82)</f>
        <v>0</v>
      </c>
      <c r="F83" s="3">
        <f>[1]!Olekuvorrand(F$4,F$5,F$6,5,F$9,Lähteandmed!$C66,F82)</f>
        <v>0</v>
      </c>
      <c r="G83" s="3">
        <f>[1]!Olekuvorrand(G$4,G$5,G$6,5,G$9,Lähteandmed!$C66,G82)</f>
        <v>0</v>
      </c>
      <c r="H83" s="3">
        <f>[1]!Olekuvorrand(H$4,H$5,H$6,5,H$9,Lähteandmed!$C66,H82)</f>
        <v>0</v>
      </c>
      <c r="I83" s="3">
        <f>[1]!Olekuvorrand(I$4,I$5,I$6,5,I$9,Lähteandmed!$C66,I82)</f>
        <v>0</v>
      </c>
      <c r="J83" s="3">
        <f>[1]!Olekuvorrand(J$4,J$5,J$6,5,J$9,Lähteandmed!$C66,J82)</f>
        <v>0</v>
      </c>
      <c r="K83" s="3">
        <f>[1]!Olekuvorrand(K$4,K$5,K$6,5,K$9,Lähteandmed!$C66,K82)</f>
        <v>0</v>
      </c>
      <c r="L83" s="3">
        <f>[1]!Olekuvorrand(L$4,L$5,L$6,5,L$9,Lähteandmed!$C66,L82)</f>
        <v>0</v>
      </c>
      <c r="M83" s="3">
        <f>[1]!Olekuvorrand(M$4,M$5,M$6,5,M$9,Lähteandmed!$C66,M82)</f>
        <v>0</v>
      </c>
      <c r="N83" s="3">
        <f>[1]!Olekuvorrand(N$4,N$5,N$6,5,N$9,Lähteandmed!$C66,N82)</f>
        <v>0</v>
      </c>
      <c r="O83" s="3">
        <f>[1]!Olekuvorrand(O$4,O$5,O$6,5,O$9,Lähteandmed!$C66,O82)</f>
        <v>0</v>
      </c>
      <c r="P83" s="3">
        <f>[1]!Olekuvorrand(P$4,P$5,P$6,5,P$9,Lähteandmed!$C66,P82)</f>
        <v>0</v>
      </c>
      <c r="Q83" s="3">
        <f>[1]!Olekuvorrand(Q$4,Q$5,Q$6,5,Q$9,Lähteandmed!$C66,Q82)</f>
        <v>0</v>
      </c>
      <c r="R83" s="3">
        <f>[1]!Olekuvorrand(R$4,R$5,R$6,5,R$9,Lähteandmed!$C66,R82)</f>
        <v>0</v>
      </c>
      <c r="S83" s="3">
        <f>[1]!Olekuvorrand(S$4,S$5,S$6,5,S$9,Lähteandmed!$C66,S82)</f>
        <v>0</v>
      </c>
      <c r="T83" s="3">
        <f>[1]!Olekuvorrand(T$4,T$5,T$6,5,T$9,Lähteandmed!$C66,T82)</f>
        <v>0</v>
      </c>
      <c r="U83" s="3">
        <f>[1]!Olekuvorrand(U$4,U$5,U$6,5,U$9,Lähteandmed!$C66,U82)</f>
        <v>0</v>
      </c>
      <c r="V83" s="3">
        <f>[1]!Olekuvorrand(V$4,V$5,V$6,5,V$9,Lähteandmed!$C66,V82)</f>
        <v>0</v>
      </c>
    </row>
    <row r="84" spans="1:22" x14ac:dyDescent="0.2">
      <c r="A84" s="187"/>
      <c r="B84" s="188"/>
      <c r="C84" s="81" t="s">
        <v>105</v>
      </c>
      <c r="D84" s="3">
        <f>[1]!ripe(D83,D$9+Lähteandmed!$E66*$D$11,D$4,0)</f>
        <v>0</v>
      </c>
      <c r="E84" s="3">
        <f>[1]!ripe(E83,E$9+Lähteandmed!$E66*$D$11,E$4,0)</f>
        <v>0</v>
      </c>
      <c r="F84" s="3">
        <f>[1]!ripe(F83,F$9+Lähteandmed!$E66*$D$11,F$4,0)</f>
        <v>0</v>
      </c>
      <c r="G84" s="3">
        <f>[1]!ripe(G83,G$9+Lähteandmed!$E66*$D$11,G$4,0)</f>
        <v>0</v>
      </c>
      <c r="H84" s="3">
        <f>[1]!ripe(H83,H$9+Lähteandmed!$E66*$D$11,H$4,0)</f>
        <v>0</v>
      </c>
      <c r="I84" s="3">
        <f>[1]!ripe(I83,I$9+Lähteandmed!$E66*$D$11,I$4,0)</f>
        <v>0</v>
      </c>
      <c r="J84" s="3">
        <f>[1]!ripe(J83,J$9+Lähteandmed!$E66*$D$11,J$4,0)</f>
        <v>0</v>
      </c>
      <c r="K84" s="3">
        <f>[1]!ripe(K83,K$9+Lähteandmed!$E66*$D$11,K$4,0)</f>
        <v>0</v>
      </c>
      <c r="L84" s="3">
        <f>[1]!ripe(L83,L$9+Lähteandmed!$E66*$D$11,L$4,0)</f>
        <v>0</v>
      </c>
      <c r="M84" s="3">
        <f>[1]!ripe(M83,M$9+Lähteandmed!$E66*$D$11,M$4,0)</f>
        <v>0</v>
      </c>
      <c r="N84" s="3">
        <f>[1]!ripe(N83,N$9+Lähteandmed!$E66*$D$11,N$4,0)</f>
        <v>0</v>
      </c>
      <c r="O84" s="3">
        <f>[1]!ripe(O83,O$9+Lähteandmed!$E66*$D$11,O$4,0)</f>
        <v>0</v>
      </c>
      <c r="P84" s="3">
        <f>[1]!ripe(P83,P$9+Lähteandmed!$E66*$D$11,P$4,0)</f>
        <v>0</v>
      </c>
      <c r="Q84" s="3">
        <f>[1]!ripe(Q83,Q$9+Lähteandmed!$E66*$D$11,Q$4,0)</f>
        <v>0</v>
      </c>
      <c r="R84" s="3">
        <f>[1]!ripe(R83,R$9+Lähteandmed!$E66*$D$11,R$4,0)</f>
        <v>0</v>
      </c>
      <c r="S84" s="3">
        <f>[1]!ripe(S83,S$9+Lähteandmed!$E66*$D$11,S$4,0)</f>
        <v>0</v>
      </c>
      <c r="T84" s="3">
        <f>[1]!ripe(T83,T$9+Lähteandmed!$E66*$D$11,T$4,0)</f>
        <v>0</v>
      </c>
      <c r="U84" s="3">
        <f>[1]!ripe(U83,U$9+Lähteandmed!$E66*$D$11,U$4,0)</f>
        <v>0</v>
      </c>
      <c r="V84" s="3">
        <f>[1]!ripe(V83,V$9+Lähteandmed!$E66*$D$11,V$4,0)</f>
        <v>0</v>
      </c>
    </row>
    <row r="85" spans="1:22" x14ac:dyDescent="0.2">
      <c r="A85" s="42"/>
      <c r="B85" s="188"/>
      <c r="C85" s="81" t="s">
        <v>49</v>
      </c>
      <c r="D85" s="55">
        <f>D84/D$4^2*1000000</f>
        <v>0</v>
      </c>
      <c r="E85" s="55">
        <f t="shared" ref="E85:N85" si="63">E84/E$4^2*1000000</f>
        <v>0</v>
      </c>
      <c r="F85" s="55">
        <f t="shared" si="63"/>
        <v>0</v>
      </c>
      <c r="G85" s="55">
        <f t="shared" si="63"/>
        <v>0</v>
      </c>
      <c r="H85" s="55">
        <f t="shared" si="63"/>
        <v>0</v>
      </c>
      <c r="I85" s="55">
        <f t="shared" si="63"/>
        <v>0</v>
      </c>
      <c r="J85" s="55">
        <f t="shared" si="63"/>
        <v>0</v>
      </c>
      <c r="K85" s="55">
        <f t="shared" si="63"/>
        <v>0</v>
      </c>
      <c r="L85" s="55">
        <f t="shared" si="63"/>
        <v>0</v>
      </c>
      <c r="M85" s="55">
        <f t="shared" si="63"/>
        <v>0</v>
      </c>
      <c r="N85" s="55">
        <f t="shared" si="63"/>
        <v>0</v>
      </c>
      <c r="O85" s="55">
        <f t="shared" ref="O85:U85" si="64">O84/O$4^2*1000000</f>
        <v>0</v>
      </c>
      <c r="P85" s="55">
        <f t="shared" si="64"/>
        <v>0</v>
      </c>
      <c r="Q85" s="55">
        <f t="shared" si="64"/>
        <v>0</v>
      </c>
      <c r="R85" s="55">
        <f t="shared" si="64"/>
        <v>0</v>
      </c>
      <c r="S85" s="55">
        <f t="shared" si="64"/>
        <v>0</v>
      </c>
      <c r="T85" s="55">
        <f t="shared" si="64"/>
        <v>0</v>
      </c>
      <c r="U85" s="55">
        <f t="shared" si="64"/>
        <v>0</v>
      </c>
      <c r="V85" s="55">
        <f t="shared" ref="V85" si="65">V84/V$4^2*1000000</f>
        <v>0</v>
      </c>
    </row>
    <row r="86" spans="1:22" ht="38.25" x14ac:dyDescent="0.2">
      <c r="A86" s="177">
        <v>16</v>
      </c>
      <c r="B86" s="189">
        <f>Lähteandmed!B69</f>
        <v>0</v>
      </c>
      <c r="C86" s="82" t="s">
        <v>288</v>
      </c>
      <c r="D86" s="9">
        <f>SQRT((kaalutegur R_16*[1]!juhe(D5,6)+jaitetegur R_16*[1]!Jaitekoormus_EN(D$5,JaideJ,hj))^2+(tuuletegur R_16*[1]!Tuulekoormus_en(D$5,Qj,hj,zo,D$4,JaideJ,jaitetegur R_16))^2)</f>
        <v>0</v>
      </c>
      <c r="E86" s="9">
        <f>SQRT((kaalutegur R_16*[1]!juhe(E5,6)+jaitetegur R_16*[1]!Jaitekoormus_EN(E$5,JaideJ,hj))^2+(tuuletegur R_16*[1]!Tuulekoormus_en(E$5,Qj,hj,zo,E$4,JaideJ,jaitetegur R_16))^2)</f>
        <v>0</v>
      </c>
      <c r="F86" s="9">
        <f>SQRT((kaalutegur R_16*[1]!juhe(F5,6)+jaitetegur R_16*[1]!Jaitekoormus_EN(F$5,JaideJ,hj))^2+(tuuletegur R_16*[1]!Tuulekoormus_en(F$5,Qj,hj,zo,F$4,JaideJ,jaitetegur R_16))^2)</f>
        <v>0</v>
      </c>
      <c r="G86" s="9">
        <f>SQRT((kaalutegur R_16*[1]!juhe(G5,6)+jaitetegur R_16*[1]!Jaitekoormus_EN(G$5,JaideJ,hj))^2+(tuuletegur R_16*[1]!Tuulekoormus_en(G$5,Qj,hj,zo,G$4,JaideJ,jaitetegur R_16))^2)</f>
        <v>0</v>
      </c>
      <c r="H86" s="9">
        <f>SQRT((kaalutegur R_16*[1]!juhe(H5,6)+jaitetegur R_16*[1]!Jaitekoormus_EN(H$5,JaideJ,hj))^2+(tuuletegur R_16*[1]!Tuulekoormus_en(H$5,Qj,hj,zo,H$4,JaideJ,jaitetegur R_16))^2)</f>
        <v>0</v>
      </c>
      <c r="I86" s="9">
        <f>SQRT((kaalutegur R_16*[1]!juhe(I5,6)+jaitetegur R_16*[1]!Jaitekoormus_EN(I$5,JaideJ,hj))^2+(tuuletegur R_16*[1]!Tuulekoormus_en(I$5,Qj,hj,zo,I$4,JaideJ,jaitetegur R_16))^2)</f>
        <v>0</v>
      </c>
      <c r="J86" s="9">
        <f>SQRT((kaalutegur R_16*[1]!juhe(J5,6)+jaitetegur R_16*[1]!Jaitekoormus_EN(J$5,JaideJ,hj))^2+(tuuletegur R_16*[1]!Tuulekoormus_en(J$5,Qj,hj,zo,J$4,JaideJ,jaitetegur R_16))^2)</f>
        <v>0</v>
      </c>
      <c r="K86" s="9">
        <f>SQRT((kaalutegur R_16*[1]!juhe(K5,6)+jaitetegur R_16*[1]!Jaitekoormus_EN(K$5,JaideJ,hj))^2+(tuuletegur R_16*[1]!Tuulekoormus_en(K$5,Qj,hj,zo,K$4,JaideJ,jaitetegur R_16))^2)</f>
        <v>0</v>
      </c>
      <c r="L86" s="9">
        <f>SQRT((kaalutegur R_16*[1]!juhe(L5,6)+jaitetegur R_16*[1]!Jaitekoormus_EN(L$5,JaideJ,hj))^2+(tuuletegur R_16*[1]!Tuulekoormus_en(L$5,Qj,hj,zo,L$4,JaideJ,jaitetegur R_16))^2)</f>
        <v>0</v>
      </c>
      <c r="M86" s="9">
        <f>SQRT((kaalutegur R_16*[1]!juhe(M5,6)+jaitetegur R_16*[1]!Jaitekoormus_EN(M$5,JaideJ,hj))^2+(tuuletegur R_16*[1]!Tuulekoormus_en(M$5,Qj,hj,zo,M$4,JaideJ,jaitetegur R_16))^2)</f>
        <v>0</v>
      </c>
      <c r="N86" s="9">
        <f>SQRT((kaalutegur R_16*[1]!juhe(N5,6)+jaitetegur R_16*[1]!Jaitekoormus_EN(N$5,JaideJ,hj))^2+(tuuletegur R_16*[1]!Tuulekoormus_en(N$5,Qj,hj,zo,N$4,JaideJ,jaitetegur R_16))^2)</f>
        <v>0</v>
      </c>
      <c r="O86" s="9">
        <f>SQRT((kaalutegur R_16*[1]!juhe(O5,6)+jaitetegur R_16*[1]!Jaitekoormus_EN(O$5,JaideJ,hj))^2+(tuuletegur R_16*[1]!Tuulekoormus_en(O$5,Qj,hj,zo,O$4,JaideJ,jaitetegur R_16))^2)</f>
        <v>0</v>
      </c>
      <c r="P86" s="9">
        <f>SQRT((kaalutegur R_16*[1]!juhe(P5,6)+jaitetegur R_16*[1]!Jaitekoormus_EN(P$5,JaideJ,hj))^2+(tuuletegur R_16*[1]!Tuulekoormus_en(P$5,Qj,hj,zo,P$4,JaideJ,jaitetegur R_16))^2)</f>
        <v>0</v>
      </c>
      <c r="Q86" s="9">
        <f>SQRT((kaalutegur R_16*[1]!juhe(Q5,6)+jaitetegur R_16*[1]!Jaitekoormus_EN(Q$5,JaideJ,hj))^2+(tuuletegur R_16*[1]!Tuulekoormus_en(Q$5,Qj,hj,zo,Q$4,JaideJ,jaitetegur R_16))^2)</f>
        <v>0</v>
      </c>
      <c r="R86" s="9">
        <f>SQRT((kaalutegur R_16*[1]!juhe(R5,6)+jaitetegur R_16*[1]!Jaitekoormus_EN(R$5,JaideJ,hj))^2+(tuuletegur R_16*[1]!Tuulekoormus_en(R$5,Qj,hj,zo,R$4,JaideJ,jaitetegur R_16))^2)</f>
        <v>0</v>
      </c>
      <c r="S86" s="9">
        <f>SQRT((kaalutegur R_16*[1]!juhe(S5,6)+jaitetegur R_16*[1]!Jaitekoormus_EN(S$5,JaideJ,hj))^2+(tuuletegur R_16*[1]!Tuulekoormus_en(S$5,Qj,hj,zo,S$4,JaideJ,jaitetegur R_16))^2)</f>
        <v>0</v>
      </c>
      <c r="T86" s="9">
        <f>SQRT((kaalutegur R_16*[1]!juhe(T5,6)+jaitetegur R_16*[1]!Jaitekoormus_EN(T$5,JaideJ,hj))^2+(tuuletegur R_16*[1]!Tuulekoormus_en(T$5,Qj,hj,zo,T$4,JaideJ,jaitetegur R_16))^2)</f>
        <v>0</v>
      </c>
      <c r="U86" s="9">
        <f>SQRT((kaalutegur R_16*[1]!juhe(U5,6)+jaitetegur R_16*[1]!Jaitekoormus_EN(U$5,JaideJ,hj))^2+(tuuletegur R_16*[1]!Tuulekoormus_en(U$5,Qj,hj,zo,U$4,JaideJ,jaitetegur R_16))^2)</f>
        <v>0</v>
      </c>
      <c r="V86" s="9">
        <f>SQRT((kaalutegur R_16*[1]!juhe(V5,6)+jaitetegur R_16*[1]!Jaitekoormus_EN(V$5,JaideJ,hj))^2+(tuuletegur R_16*[1]!Tuulekoormus_en(V$5,Qj,hj,zo,V$4,JaideJ,jaitetegur R_16))^2)</f>
        <v>0</v>
      </c>
    </row>
    <row r="87" spans="1:22" x14ac:dyDescent="0.2">
      <c r="A87" s="177"/>
      <c r="B87" s="189"/>
      <c r="C87" s="82" t="s">
        <v>104</v>
      </c>
      <c r="D87" s="22">
        <f>[1]!Olekuvorrand(D$4,D$5,D$6,5,D$9,Lähteandmed!$C69,D86)</f>
        <v>0</v>
      </c>
      <c r="E87" s="22">
        <f>[1]!Olekuvorrand(E$4,E$5,E$6,5,E$9,Lähteandmed!$C69,E86)</f>
        <v>0</v>
      </c>
      <c r="F87" s="22">
        <f>[1]!Olekuvorrand(F$4,F$5,F$6,5,F$9,Lähteandmed!$C69,F86)</f>
        <v>0</v>
      </c>
      <c r="G87" s="22">
        <f>[1]!Olekuvorrand(G$4,G$5,G$6,5,G$9,Lähteandmed!$C69,G86)</f>
        <v>0</v>
      </c>
      <c r="H87" s="22">
        <f>[1]!Olekuvorrand(H$4,H$5,H$6,5,H$9,Lähteandmed!$C69,H86)</f>
        <v>0</v>
      </c>
      <c r="I87" s="22">
        <f>[1]!Olekuvorrand(I$4,I$5,I$6,5,I$9,Lähteandmed!$C69,I86)</f>
        <v>0</v>
      </c>
      <c r="J87" s="22">
        <f>[1]!Olekuvorrand(J$4,J$5,J$6,5,J$9,Lähteandmed!$C69,J86)</f>
        <v>0</v>
      </c>
      <c r="K87" s="22">
        <f>[1]!Olekuvorrand(K$4,K$5,K$6,5,K$9,Lähteandmed!$C69,K86)</f>
        <v>0</v>
      </c>
      <c r="L87" s="22">
        <f>[1]!Olekuvorrand(L$4,L$5,L$6,5,L$9,Lähteandmed!$C69,L86)</f>
        <v>0</v>
      </c>
      <c r="M87" s="22">
        <f>[1]!Olekuvorrand(M$4,M$5,M$6,5,M$9,Lähteandmed!$C69,M86)</f>
        <v>0</v>
      </c>
      <c r="N87" s="22">
        <f>[1]!Olekuvorrand(N$4,N$5,N$6,5,N$9,Lähteandmed!$C69,N86)</f>
        <v>0</v>
      </c>
      <c r="O87" s="22">
        <f>[1]!Olekuvorrand(O$4,O$5,O$6,5,O$9,Lähteandmed!$C69,O86)</f>
        <v>0</v>
      </c>
      <c r="P87" s="22">
        <f>[1]!Olekuvorrand(P$4,P$5,P$6,5,P$9,Lähteandmed!$C69,P86)</f>
        <v>0</v>
      </c>
      <c r="Q87" s="22">
        <f>[1]!Olekuvorrand(Q$4,Q$5,Q$6,5,Q$9,Lähteandmed!$C69,Q86)</f>
        <v>0</v>
      </c>
      <c r="R87" s="22">
        <f>[1]!Olekuvorrand(R$4,R$5,R$6,5,R$9,Lähteandmed!$C69,R86)</f>
        <v>0</v>
      </c>
      <c r="S87" s="22">
        <f>[1]!Olekuvorrand(S$4,S$5,S$6,5,S$9,Lähteandmed!$C69,S86)</f>
        <v>0</v>
      </c>
      <c r="T87" s="22">
        <f>[1]!Olekuvorrand(T$4,T$5,T$6,5,T$9,Lähteandmed!$C69,T86)</f>
        <v>0</v>
      </c>
      <c r="U87" s="22">
        <f>[1]!Olekuvorrand(U$4,U$5,U$6,5,U$9,Lähteandmed!$C69,U86)</f>
        <v>0</v>
      </c>
      <c r="V87" s="22">
        <f>[1]!Olekuvorrand(V$4,V$5,V$6,5,V$9,Lähteandmed!$C69,V86)</f>
        <v>0</v>
      </c>
    </row>
    <row r="88" spans="1:22" x14ac:dyDescent="0.2">
      <c r="A88" s="177"/>
      <c r="B88" s="189"/>
      <c r="C88" s="82" t="s">
        <v>105</v>
      </c>
      <c r="D88" s="9">
        <f>[1]!ripe(D87,D$9+Lähteandmed!$E69*$D$11,D$4,0)</f>
        <v>0</v>
      </c>
      <c r="E88" s="9">
        <f>[1]!ripe(E87,E$9+Lähteandmed!$E69*$D$11,E$4,0)</f>
        <v>0</v>
      </c>
      <c r="F88" s="9">
        <f>[1]!ripe(F87,F$9+Lähteandmed!$E69*$D$11,F$4,0)</f>
        <v>0</v>
      </c>
      <c r="G88" s="9">
        <f>[1]!ripe(G87,G$9+Lähteandmed!$E69*$D$11,G$4,0)</f>
        <v>0</v>
      </c>
      <c r="H88" s="9">
        <f>[1]!ripe(H87,H$9+Lähteandmed!$E69*$D$11,H$4,0)</f>
        <v>0</v>
      </c>
      <c r="I88" s="9">
        <f>[1]!ripe(I87,I$9+Lähteandmed!$E69*$D$11,I$4,0)</f>
        <v>0</v>
      </c>
      <c r="J88" s="9">
        <f>[1]!ripe(J87,J$9+Lähteandmed!$E69*$D$11,J$4,0)</f>
        <v>0</v>
      </c>
      <c r="K88" s="9">
        <f>[1]!ripe(K87,K$9+Lähteandmed!$E69*$D$11,K$4,0)</f>
        <v>0</v>
      </c>
      <c r="L88" s="9">
        <f>[1]!ripe(L87,L$9+Lähteandmed!$E69*$D$11,L$4,0)</f>
        <v>0</v>
      </c>
      <c r="M88" s="9">
        <f>[1]!ripe(M87,M$9+Lähteandmed!$E69*$D$11,M$4,0)</f>
        <v>0</v>
      </c>
      <c r="N88" s="9">
        <f>[1]!ripe(N87,N$9+Lähteandmed!$E69*$D$11,N$4,0)</f>
        <v>0</v>
      </c>
      <c r="O88" s="9">
        <f>[1]!ripe(O87,O$9+Lähteandmed!$E69*$D$11,O$4,0)</f>
        <v>0</v>
      </c>
      <c r="P88" s="9">
        <f>[1]!ripe(P87,P$9+Lähteandmed!$E69*$D$11,P$4,0)</f>
        <v>0</v>
      </c>
      <c r="Q88" s="9">
        <f>[1]!ripe(Q87,Q$9+Lähteandmed!$E69*$D$11,Q$4,0)</f>
        <v>0</v>
      </c>
      <c r="R88" s="9">
        <f>[1]!ripe(R87,R$9+Lähteandmed!$E69*$D$11,R$4,0)</f>
        <v>0</v>
      </c>
      <c r="S88" s="9">
        <f>[1]!ripe(S87,S$9+Lähteandmed!$E69*$D$11,S$4,0)</f>
        <v>0</v>
      </c>
      <c r="T88" s="9">
        <f>[1]!ripe(T87,T$9+Lähteandmed!$E69*$D$11,T$4,0)</f>
        <v>0</v>
      </c>
      <c r="U88" s="9">
        <f>[1]!ripe(U87,U$9+Lähteandmed!$E69*$D$11,U$4,0)</f>
        <v>0</v>
      </c>
      <c r="V88" s="9">
        <f>[1]!ripe(V87,V$9+Lähteandmed!$E69*$D$11,V$4,0)</f>
        <v>0</v>
      </c>
    </row>
    <row r="89" spans="1:22" x14ac:dyDescent="0.2">
      <c r="A89" s="39"/>
      <c r="B89" s="189"/>
      <c r="C89" s="82" t="s">
        <v>49</v>
      </c>
      <c r="D89" s="56">
        <f>D88/D$4^2*1000000</f>
        <v>0</v>
      </c>
      <c r="E89" s="56">
        <f t="shared" ref="E89:N89" si="66">E88/E$4^2*1000000</f>
        <v>0</v>
      </c>
      <c r="F89" s="56">
        <f t="shared" si="66"/>
        <v>0</v>
      </c>
      <c r="G89" s="56">
        <f t="shared" si="66"/>
        <v>0</v>
      </c>
      <c r="H89" s="56">
        <f t="shared" si="66"/>
        <v>0</v>
      </c>
      <c r="I89" s="56">
        <f t="shared" si="66"/>
        <v>0</v>
      </c>
      <c r="J89" s="56">
        <f t="shared" si="66"/>
        <v>0</v>
      </c>
      <c r="K89" s="56">
        <f t="shared" si="66"/>
        <v>0</v>
      </c>
      <c r="L89" s="56">
        <f t="shared" si="66"/>
        <v>0</v>
      </c>
      <c r="M89" s="56">
        <f t="shared" si="66"/>
        <v>0</v>
      </c>
      <c r="N89" s="56">
        <f t="shared" si="66"/>
        <v>0</v>
      </c>
      <c r="O89" s="56">
        <f t="shared" ref="O89:U89" si="67">O88/O$4^2*1000000</f>
        <v>0</v>
      </c>
      <c r="P89" s="56">
        <f t="shared" si="67"/>
        <v>0</v>
      </c>
      <c r="Q89" s="56">
        <f t="shared" si="67"/>
        <v>0</v>
      </c>
      <c r="R89" s="56">
        <f t="shared" si="67"/>
        <v>0</v>
      </c>
      <c r="S89" s="56">
        <f t="shared" si="67"/>
        <v>0</v>
      </c>
      <c r="T89" s="56">
        <f t="shared" si="67"/>
        <v>0</v>
      </c>
      <c r="U89" s="56">
        <f t="shared" si="67"/>
        <v>0</v>
      </c>
      <c r="V89" s="56">
        <f t="shared" ref="V89" si="68">V88/V$4^2*1000000</f>
        <v>0</v>
      </c>
    </row>
    <row r="90" spans="1:22" ht="38.25" x14ac:dyDescent="0.2">
      <c r="A90" s="187">
        <v>17</v>
      </c>
      <c r="B90" s="188">
        <f>Lähteandmed!B72</f>
        <v>0</v>
      </c>
      <c r="C90" s="81" t="s">
        <v>288</v>
      </c>
      <c r="D90" s="6">
        <f>SQRT((kaalutegur R_17*[1]!juhe(D5,6)+jaitetegur R_17*[1]!Jaitekoormus_EN(D$5,JaideJ,hj))^2+(tuuletegur R_17*[1]!Tuulekoormus_en(D$5,Qj,hj,zo,D$4,JaideJ,jaitetegur R_17))^2)</f>
        <v>0</v>
      </c>
      <c r="E90" s="6">
        <f>SQRT((kaalutegur R_17*[1]!juhe(E5,6)+jaitetegur R_17*[1]!Jaitekoormus_EN(E$5,JaideJ,hj))^2+(tuuletegur R_17*[1]!Tuulekoormus_en(E$5,Qj,hj,zo,E$4,JaideJ,jaitetegur R_17))^2)</f>
        <v>0</v>
      </c>
      <c r="F90" s="6">
        <f>SQRT((kaalutegur R_17*[1]!juhe(F5,6)+jaitetegur R_17*[1]!Jaitekoormus_EN(F$5,JaideJ,hj))^2+(tuuletegur R_17*[1]!Tuulekoormus_en(F$5,Qj,hj,zo,F$4,JaideJ,jaitetegur R_17))^2)</f>
        <v>0</v>
      </c>
      <c r="G90" s="6">
        <f>SQRT((kaalutegur R_17*[1]!juhe(G5,6)+jaitetegur R_17*[1]!Jaitekoormus_EN(G$5,JaideJ,hj))^2+(tuuletegur R_17*[1]!Tuulekoormus_en(G$5,Qj,hj,zo,G$4,JaideJ,jaitetegur R_17))^2)</f>
        <v>0</v>
      </c>
      <c r="H90" s="6">
        <f>SQRT((kaalutegur R_17*[1]!juhe(H5,6)+jaitetegur R_17*[1]!Jaitekoormus_EN(H$5,JaideJ,hj))^2+(tuuletegur R_17*[1]!Tuulekoormus_en(H$5,Qj,hj,zo,H$4,JaideJ,jaitetegur R_17))^2)</f>
        <v>0</v>
      </c>
      <c r="I90" s="6">
        <f>SQRT((kaalutegur R_17*[1]!juhe(I5,6)+jaitetegur R_17*[1]!Jaitekoormus_EN(I$5,JaideJ,hj))^2+(tuuletegur R_17*[1]!Tuulekoormus_en(I$5,Qj,hj,zo,I$4,JaideJ,jaitetegur R_17))^2)</f>
        <v>0</v>
      </c>
      <c r="J90" s="6">
        <f>SQRT((kaalutegur R_17*[1]!juhe(J5,6)+jaitetegur R_17*[1]!Jaitekoormus_EN(J$5,JaideJ,hj))^2+(tuuletegur R_17*[1]!Tuulekoormus_en(J$5,Qj,hj,zo,J$4,JaideJ,jaitetegur R_17))^2)</f>
        <v>0</v>
      </c>
      <c r="K90" s="6">
        <f>SQRT((kaalutegur R_17*[1]!juhe(K5,6)+jaitetegur R_17*[1]!Jaitekoormus_EN(K$5,JaideJ,hj))^2+(tuuletegur R_17*[1]!Tuulekoormus_en(K$5,Qj,hj,zo,K$4,JaideJ,jaitetegur R_17))^2)</f>
        <v>0</v>
      </c>
      <c r="L90" s="6">
        <f>SQRT((kaalutegur R_17*[1]!juhe(L5,6)+jaitetegur R_17*[1]!Jaitekoormus_EN(L$5,JaideJ,hj))^2+(tuuletegur R_17*[1]!Tuulekoormus_en(L$5,Qj,hj,zo,L$4,JaideJ,jaitetegur R_17))^2)</f>
        <v>0</v>
      </c>
      <c r="M90" s="6">
        <f>SQRT((kaalutegur R_17*[1]!juhe(M5,6)+jaitetegur R_17*[1]!Jaitekoormus_EN(M$5,JaideJ,hj))^2+(tuuletegur R_17*[1]!Tuulekoormus_en(M$5,Qj,hj,zo,M$4,JaideJ,jaitetegur R_17))^2)</f>
        <v>0</v>
      </c>
      <c r="N90" s="6">
        <f>SQRT((kaalutegur R_17*[1]!juhe(N5,6)+jaitetegur R_17*[1]!Jaitekoormus_EN(N$5,JaideJ,hj))^2+(tuuletegur R_17*[1]!Tuulekoormus_en(N$5,Qj,hj,zo,N$4,JaideJ,jaitetegur R_17))^2)</f>
        <v>0</v>
      </c>
      <c r="O90" s="6">
        <f>SQRT((kaalutegur R_17*[1]!juhe(O5,6)+jaitetegur R_17*[1]!Jaitekoormus_EN(O$5,JaideJ,hj))^2+(tuuletegur R_17*[1]!Tuulekoormus_en(O$5,Qj,hj,zo,O$4,JaideJ,jaitetegur R_17))^2)</f>
        <v>0</v>
      </c>
      <c r="P90" s="6">
        <f>SQRT((kaalutegur R_17*[1]!juhe(P5,6)+jaitetegur R_17*[1]!Jaitekoormus_EN(P$5,JaideJ,hj))^2+(tuuletegur R_17*[1]!Tuulekoormus_en(P$5,Qj,hj,zo,P$4,JaideJ,jaitetegur R_17))^2)</f>
        <v>0</v>
      </c>
      <c r="Q90" s="6">
        <f>SQRT((kaalutegur R_17*[1]!juhe(Q5,6)+jaitetegur R_17*[1]!Jaitekoormus_EN(Q$5,JaideJ,hj))^2+(tuuletegur R_17*[1]!Tuulekoormus_en(Q$5,Qj,hj,zo,Q$4,JaideJ,jaitetegur R_17))^2)</f>
        <v>0</v>
      </c>
      <c r="R90" s="6">
        <f>SQRT((kaalutegur R_17*[1]!juhe(R5,6)+jaitetegur R_17*[1]!Jaitekoormus_EN(R$5,JaideJ,hj))^2+(tuuletegur R_17*[1]!Tuulekoormus_en(R$5,Qj,hj,zo,R$4,JaideJ,jaitetegur R_17))^2)</f>
        <v>0</v>
      </c>
      <c r="S90" s="6">
        <f>SQRT((kaalutegur R_17*[1]!juhe(S5,6)+jaitetegur R_17*[1]!Jaitekoormus_EN(S$5,JaideJ,hj))^2+(tuuletegur R_17*[1]!Tuulekoormus_en(S$5,Qj,hj,zo,S$4,JaideJ,jaitetegur R_17))^2)</f>
        <v>0</v>
      </c>
      <c r="T90" s="6">
        <f>SQRT((kaalutegur R_17*[1]!juhe(T5,6)+jaitetegur R_17*[1]!Jaitekoormus_EN(T$5,JaideJ,hj))^2+(tuuletegur R_17*[1]!Tuulekoormus_en(T$5,Qj,hj,zo,T$4,JaideJ,jaitetegur R_17))^2)</f>
        <v>0</v>
      </c>
      <c r="U90" s="6">
        <f>SQRT((kaalutegur R_17*[1]!juhe(U5,6)+jaitetegur R_17*[1]!Jaitekoormus_EN(U$5,JaideJ,hj))^2+(tuuletegur R_17*[1]!Tuulekoormus_en(U$5,Qj,hj,zo,U$4,JaideJ,jaitetegur R_17))^2)</f>
        <v>0</v>
      </c>
      <c r="V90" s="6">
        <f>SQRT((kaalutegur R_17*[1]!juhe(V5,6)+jaitetegur R_17*[1]!Jaitekoormus_EN(V$5,JaideJ,hj))^2+(tuuletegur R_17*[1]!Tuulekoormus_en(V$5,Qj,hj,zo,V$4,JaideJ,jaitetegur R_17))^2)</f>
        <v>0</v>
      </c>
    </row>
    <row r="91" spans="1:22" x14ac:dyDescent="0.2">
      <c r="A91" s="187"/>
      <c r="B91" s="188"/>
      <c r="C91" s="81" t="s">
        <v>104</v>
      </c>
      <c r="D91" s="3">
        <f>[1]!Olekuvorrand(D$4,D$5,D$6,5,D$9,Lähteandmed!$C72,D90)</f>
        <v>0</v>
      </c>
      <c r="E91" s="3">
        <f>[1]!Olekuvorrand(E$4,E$5,E$6,5,E$9,Lähteandmed!$C72,E90)</f>
        <v>0</v>
      </c>
      <c r="F91" s="3">
        <f>[1]!Olekuvorrand(F$4,F$5,F$6,5,F$9,Lähteandmed!$C72,F90)</f>
        <v>0</v>
      </c>
      <c r="G91" s="3">
        <f>[1]!Olekuvorrand(G$4,G$5,G$6,5,G$9,Lähteandmed!$C72,G90)</f>
        <v>0</v>
      </c>
      <c r="H91" s="3">
        <f>[1]!Olekuvorrand(H$4,H$5,H$6,5,H$9,Lähteandmed!$C72,H90)</f>
        <v>0</v>
      </c>
      <c r="I91" s="3">
        <f>[1]!Olekuvorrand(I$4,I$5,I$6,5,I$9,Lähteandmed!$C72,I90)</f>
        <v>0</v>
      </c>
      <c r="J91" s="3">
        <f>[1]!Olekuvorrand(J$4,J$5,J$6,5,J$9,Lähteandmed!$C72,J90)</f>
        <v>0</v>
      </c>
      <c r="K91" s="3">
        <f>[1]!Olekuvorrand(K$4,K$5,K$6,5,K$9,Lähteandmed!$C72,K90)</f>
        <v>0</v>
      </c>
      <c r="L91" s="3">
        <f>[1]!Olekuvorrand(L$4,L$5,L$6,5,L$9,Lähteandmed!$C72,L90)</f>
        <v>0</v>
      </c>
      <c r="M91" s="3">
        <f>[1]!Olekuvorrand(M$4,M$5,M$6,5,M$9,Lähteandmed!$C72,M90)</f>
        <v>0</v>
      </c>
      <c r="N91" s="3">
        <f>[1]!Olekuvorrand(N$4,N$5,N$6,5,N$9,Lähteandmed!$C72,N90)</f>
        <v>0</v>
      </c>
      <c r="O91" s="3">
        <f>[1]!Olekuvorrand(O$4,O$5,O$6,5,O$9,Lähteandmed!$C72,O90)</f>
        <v>0</v>
      </c>
      <c r="P91" s="3">
        <f>[1]!Olekuvorrand(P$4,P$5,P$6,5,P$9,Lähteandmed!$C72,P90)</f>
        <v>0</v>
      </c>
      <c r="Q91" s="3">
        <f>[1]!Olekuvorrand(Q$4,Q$5,Q$6,5,Q$9,Lähteandmed!$C72,Q90)</f>
        <v>0</v>
      </c>
      <c r="R91" s="3">
        <f>[1]!Olekuvorrand(R$4,R$5,R$6,5,R$9,Lähteandmed!$C72,R90)</f>
        <v>0</v>
      </c>
      <c r="S91" s="3">
        <f>[1]!Olekuvorrand(S$4,S$5,S$6,5,S$9,Lähteandmed!$C72,S90)</f>
        <v>0</v>
      </c>
      <c r="T91" s="3">
        <f>[1]!Olekuvorrand(T$4,T$5,T$6,5,T$9,Lähteandmed!$C72,T90)</f>
        <v>0</v>
      </c>
      <c r="U91" s="3">
        <f>[1]!Olekuvorrand(U$4,U$5,U$6,5,U$9,Lähteandmed!$C72,U90)</f>
        <v>0</v>
      </c>
      <c r="V91" s="3">
        <f>[1]!Olekuvorrand(V$4,V$5,V$6,5,V$9,Lähteandmed!$C72,V90)</f>
        <v>0</v>
      </c>
    </row>
    <row r="92" spans="1:22" x14ac:dyDescent="0.2">
      <c r="A92" s="187"/>
      <c r="B92" s="188"/>
      <c r="C92" s="81" t="s">
        <v>105</v>
      </c>
      <c r="D92" s="3">
        <f>[1]!ripe(D91,D$9+Lähteandmed!$E72*$D$11,D$4,0)</f>
        <v>0</v>
      </c>
      <c r="E92" s="3">
        <f>[1]!ripe(E91,E$9+Lähteandmed!$E72*$D$11,E$4,0)</f>
        <v>0</v>
      </c>
      <c r="F92" s="3">
        <f>[1]!ripe(F91,F$9+Lähteandmed!$E72*$D$11,F$4,0)</f>
        <v>0</v>
      </c>
      <c r="G92" s="3">
        <f>[1]!ripe(G91,G$9+Lähteandmed!$E72*$D$11,G$4,0)</f>
        <v>0</v>
      </c>
      <c r="H92" s="3">
        <f>[1]!ripe(H91,H$9+Lähteandmed!$E72*$D$11,H$4,0)</f>
        <v>0</v>
      </c>
      <c r="I92" s="3">
        <f>[1]!ripe(I91,I$9+Lähteandmed!$E72*$D$11,I$4,0)</f>
        <v>0</v>
      </c>
      <c r="J92" s="3">
        <f>[1]!ripe(J91,J$9+Lähteandmed!$E72*$D$11,J$4,0)</f>
        <v>0</v>
      </c>
      <c r="K92" s="3">
        <f>[1]!ripe(K91,K$9+Lähteandmed!$E72*$D$11,K$4,0)</f>
        <v>0</v>
      </c>
      <c r="L92" s="3">
        <f>[1]!ripe(L91,L$9+Lähteandmed!$E72*$D$11,L$4,0)</f>
        <v>0</v>
      </c>
      <c r="M92" s="3">
        <f>[1]!ripe(M91,M$9+Lähteandmed!$E72*$D$11,M$4,0)</f>
        <v>0</v>
      </c>
      <c r="N92" s="3">
        <f>[1]!ripe(N91,N$9+Lähteandmed!$E72*$D$11,N$4,0)</f>
        <v>0</v>
      </c>
      <c r="O92" s="3">
        <f>[1]!ripe(O91,O$9+Lähteandmed!$E72*$D$11,O$4,0)</f>
        <v>0</v>
      </c>
      <c r="P92" s="3">
        <f>[1]!ripe(P91,P$9+Lähteandmed!$E72*$D$11,P$4,0)</f>
        <v>0</v>
      </c>
      <c r="Q92" s="3">
        <f>[1]!ripe(Q91,Q$9+Lähteandmed!$E72*$D$11,Q$4,0)</f>
        <v>0</v>
      </c>
      <c r="R92" s="3">
        <f>[1]!ripe(R91,R$9+Lähteandmed!$E72*$D$11,R$4,0)</f>
        <v>0</v>
      </c>
      <c r="S92" s="3">
        <f>[1]!ripe(S91,S$9+Lähteandmed!$E72*$D$11,S$4,0)</f>
        <v>0</v>
      </c>
      <c r="T92" s="3">
        <f>[1]!ripe(T91,T$9+Lähteandmed!$E72*$D$11,T$4,0)</f>
        <v>0</v>
      </c>
      <c r="U92" s="3">
        <f>[1]!ripe(U91,U$9+Lähteandmed!$E72*$D$11,U$4,0)</f>
        <v>0</v>
      </c>
      <c r="V92" s="3">
        <f>[1]!ripe(V91,V$9+Lähteandmed!$E72*$D$11,V$4,0)</f>
        <v>0</v>
      </c>
    </row>
    <row r="93" spans="1:22" x14ac:dyDescent="0.2">
      <c r="A93" s="42"/>
      <c r="B93" s="188"/>
      <c r="C93" s="81" t="s">
        <v>49</v>
      </c>
      <c r="D93" s="55">
        <f>D92/D$4^2*1000000</f>
        <v>0</v>
      </c>
      <c r="E93" s="55">
        <f t="shared" ref="E93:N93" si="69">E92/E$4^2*1000000</f>
        <v>0</v>
      </c>
      <c r="F93" s="55">
        <f t="shared" si="69"/>
        <v>0</v>
      </c>
      <c r="G93" s="55">
        <f t="shared" si="69"/>
        <v>0</v>
      </c>
      <c r="H93" s="55">
        <f t="shared" si="69"/>
        <v>0</v>
      </c>
      <c r="I93" s="55">
        <f t="shared" si="69"/>
        <v>0</v>
      </c>
      <c r="J93" s="55">
        <f t="shared" si="69"/>
        <v>0</v>
      </c>
      <c r="K93" s="55">
        <f t="shared" si="69"/>
        <v>0</v>
      </c>
      <c r="L93" s="55">
        <f t="shared" si="69"/>
        <v>0</v>
      </c>
      <c r="M93" s="55">
        <f t="shared" si="69"/>
        <v>0</v>
      </c>
      <c r="N93" s="55">
        <f t="shared" si="69"/>
        <v>0</v>
      </c>
      <c r="O93" s="55">
        <f t="shared" ref="O93:U93" si="70">O92/O$4^2*1000000</f>
        <v>0</v>
      </c>
      <c r="P93" s="55">
        <f t="shared" si="70"/>
        <v>0</v>
      </c>
      <c r="Q93" s="55">
        <f t="shared" si="70"/>
        <v>0</v>
      </c>
      <c r="R93" s="55">
        <f t="shared" si="70"/>
        <v>0</v>
      </c>
      <c r="S93" s="55">
        <f t="shared" si="70"/>
        <v>0</v>
      </c>
      <c r="T93" s="55">
        <f t="shared" si="70"/>
        <v>0</v>
      </c>
      <c r="U93" s="55">
        <f t="shared" si="70"/>
        <v>0</v>
      </c>
      <c r="V93" s="55">
        <f t="shared" ref="V93" si="71">V92/V$4^2*1000000</f>
        <v>0</v>
      </c>
    </row>
    <row r="94" spans="1:22" ht="38.25" x14ac:dyDescent="0.2">
      <c r="A94" s="177">
        <v>18</v>
      </c>
      <c r="B94" s="189">
        <f>Lähteandmed!B75</f>
        <v>0</v>
      </c>
      <c r="C94" s="82" t="s">
        <v>288</v>
      </c>
      <c r="D94" s="9">
        <f>SQRT((kaalutegur R_18*[1]!juhe(D5,6)+jaitetegur R_18*[1]!Jaitekoormus_EN(D$5,JaideJ,hj))^2+(tuuletegur R_18*[1]!Tuulekoormus_en(D$5,Qj,hj,zo,D$4,JaideJ,jaitetegur R_18))^2)</f>
        <v>0</v>
      </c>
      <c r="E94" s="9">
        <f>SQRT((kaalutegur R_18*[1]!juhe(E5,6)+jaitetegur R_18*[1]!Jaitekoormus_EN(E$5,JaideJ,hj))^2+(tuuletegur R_18*[1]!Tuulekoormus_en(E$5,Qj,hj,zo,E$4,JaideJ,jaitetegur R_18))^2)</f>
        <v>0</v>
      </c>
      <c r="F94" s="9">
        <f>SQRT((kaalutegur R_18*[1]!juhe(F5,6)+jaitetegur R_18*[1]!Jaitekoormus_EN(F$5,JaideJ,hj))^2+(tuuletegur R_18*[1]!Tuulekoormus_en(F$5,Qj,hj,zo,F$4,JaideJ,jaitetegur R_18))^2)</f>
        <v>0</v>
      </c>
      <c r="G94" s="9">
        <f>SQRT((kaalutegur R_18*[1]!juhe(G5,6)+jaitetegur R_18*[1]!Jaitekoormus_EN(G$5,JaideJ,hj))^2+(tuuletegur R_18*[1]!Tuulekoormus_en(G$5,Qj,hj,zo,G$4,JaideJ,jaitetegur R_18))^2)</f>
        <v>0</v>
      </c>
      <c r="H94" s="9">
        <f>SQRT((kaalutegur R_18*[1]!juhe(H5,6)+jaitetegur R_18*[1]!Jaitekoormus_EN(H$5,JaideJ,hj))^2+(tuuletegur R_18*[1]!Tuulekoormus_en(H$5,Qj,hj,zo,H$4,JaideJ,jaitetegur R_18))^2)</f>
        <v>0</v>
      </c>
      <c r="I94" s="9">
        <f>SQRT((kaalutegur R_18*[1]!juhe(I5,6)+jaitetegur R_18*[1]!Jaitekoormus_EN(I$5,JaideJ,hj))^2+(tuuletegur R_18*[1]!Tuulekoormus_en(I$5,Qj,hj,zo,I$4,JaideJ,jaitetegur R_18))^2)</f>
        <v>0</v>
      </c>
      <c r="J94" s="9">
        <f>SQRT((kaalutegur R_18*[1]!juhe(J5,6)+jaitetegur R_18*[1]!Jaitekoormus_EN(J$5,JaideJ,hj))^2+(tuuletegur R_18*[1]!Tuulekoormus_en(J$5,Qj,hj,zo,J$4,JaideJ,jaitetegur R_18))^2)</f>
        <v>0</v>
      </c>
      <c r="K94" s="9">
        <f>SQRT((kaalutegur R_18*[1]!juhe(K5,6)+jaitetegur R_18*[1]!Jaitekoormus_EN(K$5,JaideJ,hj))^2+(tuuletegur R_18*[1]!Tuulekoormus_en(K$5,Qj,hj,zo,K$4,JaideJ,jaitetegur R_18))^2)</f>
        <v>0</v>
      </c>
      <c r="L94" s="9">
        <f>SQRT((kaalutegur R_18*[1]!juhe(L5,6)+jaitetegur R_18*[1]!Jaitekoormus_EN(L$5,JaideJ,hj))^2+(tuuletegur R_18*[1]!Tuulekoormus_en(L$5,Qj,hj,zo,L$4,JaideJ,jaitetegur R_18))^2)</f>
        <v>0</v>
      </c>
      <c r="M94" s="9">
        <f>SQRT((kaalutegur R_18*[1]!juhe(M5,6)+jaitetegur R_18*[1]!Jaitekoormus_EN(M$5,JaideJ,hj))^2+(tuuletegur R_18*[1]!Tuulekoormus_en(M$5,Qj,hj,zo,M$4,JaideJ,jaitetegur R_18))^2)</f>
        <v>0</v>
      </c>
      <c r="N94" s="9">
        <f>SQRT((kaalutegur R_18*[1]!juhe(N5,6)+jaitetegur R_18*[1]!Jaitekoormus_EN(N$5,JaideJ,hj))^2+(tuuletegur R_18*[1]!Tuulekoormus_en(N$5,Qj,hj,zo,N$4,JaideJ,jaitetegur R_18))^2)</f>
        <v>0</v>
      </c>
      <c r="O94" s="9">
        <f>SQRT((kaalutegur R_18*[1]!juhe(O5,6)+jaitetegur R_18*[1]!Jaitekoormus_EN(O$5,JaideJ,hj))^2+(tuuletegur R_18*[1]!Tuulekoormus_en(O$5,Qj,hj,zo,O$4,JaideJ,jaitetegur R_18))^2)</f>
        <v>0</v>
      </c>
      <c r="P94" s="9">
        <f>SQRT((kaalutegur R_18*[1]!juhe(P5,6)+jaitetegur R_18*[1]!Jaitekoormus_EN(P$5,JaideJ,hj))^2+(tuuletegur R_18*[1]!Tuulekoormus_en(P$5,Qj,hj,zo,P$4,JaideJ,jaitetegur R_18))^2)</f>
        <v>0</v>
      </c>
      <c r="Q94" s="9">
        <f>SQRT((kaalutegur R_18*[1]!juhe(Q5,6)+jaitetegur R_18*[1]!Jaitekoormus_EN(Q$5,JaideJ,hj))^2+(tuuletegur R_18*[1]!Tuulekoormus_en(Q$5,Qj,hj,zo,Q$4,JaideJ,jaitetegur R_18))^2)</f>
        <v>0</v>
      </c>
      <c r="R94" s="9">
        <f>SQRT((kaalutegur R_18*[1]!juhe(R5,6)+jaitetegur R_18*[1]!Jaitekoormus_EN(R$5,JaideJ,hj))^2+(tuuletegur R_18*[1]!Tuulekoormus_en(R$5,Qj,hj,zo,R$4,JaideJ,jaitetegur R_18))^2)</f>
        <v>0</v>
      </c>
      <c r="S94" s="9">
        <f>SQRT((kaalutegur R_18*[1]!juhe(S5,6)+jaitetegur R_18*[1]!Jaitekoormus_EN(S$5,JaideJ,hj))^2+(tuuletegur R_18*[1]!Tuulekoormus_en(S$5,Qj,hj,zo,S$4,JaideJ,jaitetegur R_18))^2)</f>
        <v>0</v>
      </c>
      <c r="T94" s="9">
        <f>SQRT((kaalutegur R_18*[1]!juhe(T5,6)+jaitetegur R_18*[1]!Jaitekoormus_EN(T$5,JaideJ,hj))^2+(tuuletegur R_18*[1]!Tuulekoormus_en(T$5,Qj,hj,zo,T$4,JaideJ,jaitetegur R_18))^2)</f>
        <v>0</v>
      </c>
      <c r="U94" s="9">
        <f>SQRT((kaalutegur R_18*[1]!juhe(U5,6)+jaitetegur R_18*[1]!Jaitekoormus_EN(U$5,JaideJ,hj))^2+(tuuletegur R_18*[1]!Tuulekoormus_en(U$5,Qj,hj,zo,U$4,JaideJ,jaitetegur R_18))^2)</f>
        <v>0</v>
      </c>
      <c r="V94" s="9">
        <f>SQRT((kaalutegur R_18*[1]!juhe(V5,6)+jaitetegur R_18*[1]!Jaitekoormus_EN(V$5,JaideJ,hj))^2+(tuuletegur R_18*[1]!Tuulekoormus_en(V$5,Qj,hj,zo,V$4,JaideJ,jaitetegur R_18))^2)</f>
        <v>0</v>
      </c>
    </row>
    <row r="95" spans="1:22" x14ac:dyDescent="0.2">
      <c r="A95" s="177"/>
      <c r="B95" s="189"/>
      <c r="C95" s="82" t="s">
        <v>104</v>
      </c>
      <c r="D95" s="22">
        <f>[1]!Olekuvorrand(D$4,D$5,D$6,5,D$9,Lähteandmed!$C75,D94)</f>
        <v>0</v>
      </c>
      <c r="E95" s="22">
        <f>[1]!Olekuvorrand(E$4,E$5,E$6,5,E$9,Lähteandmed!$C75,E94)</f>
        <v>0</v>
      </c>
      <c r="F95" s="22">
        <f>[1]!Olekuvorrand(F$4,F$5,F$6,5,F$9,Lähteandmed!$C75,F94)</f>
        <v>0</v>
      </c>
      <c r="G95" s="22">
        <f>[1]!Olekuvorrand(G$4,G$5,G$6,5,G$9,Lähteandmed!$C75,G94)</f>
        <v>0</v>
      </c>
      <c r="H95" s="22">
        <f>[1]!Olekuvorrand(H$4,H$5,H$6,5,H$9,Lähteandmed!$C75,H94)</f>
        <v>0</v>
      </c>
      <c r="I95" s="22">
        <f>[1]!Olekuvorrand(I$4,I$5,I$6,5,I$9,Lähteandmed!$C75,I94)</f>
        <v>0</v>
      </c>
      <c r="J95" s="22">
        <f>[1]!Olekuvorrand(J$4,J$5,J$6,5,J$9,Lähteandmed!$C75,J94)</f>
        <v>0</v>
      </c>
      <c r="K95" s="22">
        <f>[1]!Olekuvorrand(K$4,K$5,K$6,5,K$9,Lähteandmed!$C75,K94)</f>
        <v>0</v>
      </c>
      <c r="L95" s="22">
        <f>[1]!Olekuvorrand(L$4,L$5,L$6,5,L$9,Lähteandmed!$C75,L94)</f>
        <v>0</v>
      </c>
      <c r="M95" s="22">
        <f>[1]!Olekuvorrand(M$4,M$5,M$6,5,M$9,Lähteandmed!$C75,M94)</f>
        <v>0</v>
      </c>
      <c r="N95" s="22">
        <f>[1]!Olekuvorrand(N$4,N$5,N$6,5,N$9,Lähteandmed!$C75,N94)</f>
        <v>0</v>
      </c>
      <c r="O95" s="22">
        <f>[1]!Olekuvorrand(O$4,O$5,O$6,5,O$9,Lähteandmed!$C75,O94)</f>
        <v>0</v>
      </c>
      <c r="P95" s="22">
        <f>[1]!Olekuvorrand(P$4,P$5,P$6,5,P$9,Lähteandmed!$C75,P94)</f>
        <v>0</v>
      </c>
      <c r="Q95" s="22">
        <f>[1]!Olekuvorrand(Q$4,Q$5,Q$6,5,Q$9,Lähteandmed!$C75,Q94)</f>
        <v>0</v>
      </c>
      <c r="R95" s="22">
        <f>[1]!Olekuvorrand(R$4,R$5,R$6,5,R$9,Lähteandmed!$C75,R94)</f>
        <v>0</v>
      </c>
      <c r="S95" s="22">
        <f>[1]!Olekuvorrand(S$4,S$5,S$6,5,S$9,Lähteandmed!$C75,S94)</f>
        <v>0</v>
      </c>
      <c r="T95" s="22">
        <f>[1]!Olekuvorrand(T$4,T$5,T$6,5,T$9,Lähteandmed!$C75,T94)</f>
        <v>0</v>
      </c>
      <c r="U95" s="22">
        <f>[1]!Olekuvorrand(U$4,U$5,U$6,5,U$9,Lähteandmed!$C75,U94)</f>
        <v>0</v>
      </c>
      <c r="V95" s="22">
        <f>[1]!Olekuvorrand(V$4,V$5,V$6,5,V$9,Lähteandmed!$C75,V94)</f>
        <v>0</v>
      </c>
    </row>
    <row r="96" spans="1:22" x14ac:dyDescent="0.2">
      <c r="A96" s="177"/>
      <c r="B96" s="189"/>
      <c r="C96" s="82" t="s">
        <v>105</v>
      </c>
      <c r="D96" s="9">
        <f>[1]!ripe(D95,D$9+Lähteandmed!$E75*$D$11,D$4,0)</f>
        <v>0</v>
      </c>
      <c r="E96" s="9">
        <f>[1]!ripe(E95,E$9+Lähteandmed!$E75*$D$11,E$4,0)</f>
        <v>0</v>
      </c>
      <c r="F96" s="9">
        <f>[1]!ripe(F95,F$9+Lähteandmed!$E75*$D$11,F$4,0)</f>
        <v>0</v>
      </c>
      <c r="G96" s="9">
        <f>[1]!ripe(G95,G$9+Lähteandmed!$E75*$D$11,G$4,0)</f>
        <v>0</v>
      </c>
      <c r="H96" s="9">
        <f>[1]!ripe(H95,H$9+Lähteandmed!$E75*$D$11,H$4,0)</f>
        <v>0</v>
      </c>
      <c r="I96" s="9">
        <f>[1]!ripe(I95,I$9+Lähteandmed!$E75*$D$11,I$4,0)</f>
        <v>0</v>
      </c>
      <c r="J96" s="9">
        <f>[1]!ripe(J95,J$9+Lähteandmed!$E75*$D$11,J$4,0)</f>
        <v>0</v>
      </c>
      <c r="K96" s="9">
        <f>[1]!ripe(K95,K$9+Lähteandmed!$E75*$D$11,K$4,0)</f>
        <v>0</v>
      </c>
      <c r="L96" s="9">
        <f>[1]!ripe(L95,L$9+Lähteandmed!$E75*$D$11,L$4,0)</f>
        <v>0</v>
      </c>
      <c r="M96" s="9">
        <f>[1]!ripe(M95,M$9+Lähteandmed!$E75*$D$11,M$4,0)</f>
        <v>0</v>
      </c>
      <c r="N96" s="9">
        <f>[1]!ripe(N95,N$9+Lähteandmed!$E75*$D$11,N$4,0)</f>
        <v>0</v>
      </c>
      <c r="O96" s="9">
        <f>[1]!ripe(O95,O$9+Lähteandmed!$E75*$D$11,O$4,0)</f>
        <v>0</v>
      </c>
      <c r="P96" s="9">
        <f>[1]!ripe(P95,P$9+Lähteandmed!$E75*$D$11,P$4,0)</f>
        <v>0</v>
      </c>
      <c r="Q96" s="9">
        <f>[1]!ripe(Q95,Q$9+Lähteandmed!$E75*$D$11,Q$4,0)</f>
        <v>0</v>
      </c>
      <c r="R96" s="9">
        <f>[1]!ripe(R95,R$9+Lähteandmed!$E75*$D$11,R$4,0)</f>
        <v>0</v>
      </c>
      <c r="S96" s="9">
        <f>[1]!ripe(S95,S$9+Lähteandmed!$E75*$D$11,S$4,0)</f>
        <v>0</v>
      </c>
      <c r="T96" s="9">
        <f>[1]!ripe(T95,T$9+Lähteandmed!$E75*$D$11,T$4,0)</f>
        <v>0</v>
      </c>
      <c r="U96" s="9">
        <f>[1]!ripe(U95,U$9+Lähteandmed!$E75*$D$11,U$4,0)</f>
        <v>0</v>
      </c>
      <c r="V96" s="9">
        <f>[1]!ripe(V95,V$9+Lähteandmed!$E75*$D$11,V$4,0)</f>
        <v>0</v>
      </c>
    </row>
    <row r="97" spans="1:22" x14ac:dyDescent="0.2">
      <c r="A97" s="39"/>
      <c r="B97" s="189"/>
      <c r="C97" s="82" t="s">
        <v>49</v>
      </c>
      <c r="D97" s="56">
        <f>D96/D$4^2*1000000</f>
        <v>0</v>
      </c>
      <c r="E97" s="56">
        <f t="shared" ref="E97:N97" si="72">E96/E$4^2*1000000</f>
        <v>0</v>
      </c>
      <c r="F97" s="56">
        <f t="shared" si="72"/>
        <v>0</v>
      </c>
      <c r="G97" s="56">
        <f t="shared" si="72"/>
        <v>0</v>
      </c>
      <c r="H97" s="56">
        <f t="shared" si="72"/>
        <v>0</v>
      </c>
      <c r="I97" s="56">
        <f t="shared" si="72"/>
        <v>0</v>
      </c>
      <c r="J97" s="56">
        <f t="shared" si="72"/>
        <v>0</v>
      </c>
      <c r="K97" s="56">
        <f t="shared" si="72"/>
        <v>0</v>
      </c>
      <c r="L97" s="56">
        <f t="shared" si="72"/>
        <v>0</v>
      </c>
      <c r="M97" s="56">
        <f t="shared" si="72"/>
        <v>0</v>
      </c>
      <c r="N97" s="56">
        <f t="shared" si="72"/>
        <v>0</v>
      </c>
      <c r="O97" s="56">
        <f t="shared" ref="O97:U97" si="73">O96/O$4^2*1000000</f>
        <v>0</v>
      </c>
      <c r="P97" s="56">
        <f t="shared" si="73"/>
        <v>0</v>
      </c>
      <c r="Q97" s="56">
        <f t="shared" si="73"/>
        <v>0</v>
      </c>
      <c r="R97" s="56">
        <f t="shared" si="73"/>
        <v>0</v>
      </c>
      <c r="S97" s="56">
        <f t="shared" si="73"/>
        <v>0</v>
      </c>
      <c r="T97" s="56">
        <f t="shared" si="73"/>
        <v>0</v>
      </c>
      <c r="U97" s="56">
        <f t="shared" si="73"/>
        <v>0</v>
      </c>
      <c r="V97" s="56">
        <f t="shared" ref="V97" si="74">V96/V$4^2*1000000</f>
        <v>0</v>
      </c>
    </row>
    <row r="98" spans="1:22" ht="38.25" x14ac:dyDescent="0.2">
      <c r="A98" s="187">
        <v>19</v>
      </c>
      <c r="B98" s="188">
        <f>Lähteandmed!B78</f>
        <v>0</v>
      </c>
      <c r="C98" s="81" t="s">
        <v>288</v>
      </c>
      <c r="D98" s="6">
        <f>SQRT((kaalutegur R_19*[1]!juhe(D5,6)+jaitetegur R_19*[1]!Jaitekoormus_EN(D$5,JaideJ,hj))^2+(tuuletegur R_19*[1]!Tuulekoormus_en(D$5,Qj,hj,zo,D$4,JaideJ,jaitetegur R_19))^2)</f>
        <v>0</v>
      </c>
      <c r="E98" s="6">
        <f>SQRT((kaalutegur R_19*[1]!juhe(E5,6)+jaitetegur R_19*[1]!Jaitekoormus_EN(E$5,JaideJ,hj))^2+(tuuletegur R_19*[1]!Tuulekoormus_en(E$5,Qj,hj,zo,E$4,JaideJ,jaitetegur R_19))^2)</f>
        <v>0</v>
      </c>
      <c r="F98" s="6">
        <f>SQRT((kaalutegur R_19*[1]!juhe(F5,6)+jaitetegur R_19*[1]!Jaitekoormus_EN(F$5,JaideJ,hj))^2+(tuuletegur R_19*[1]!Tuulekoormus_en(F$5,Qj,hj,zo,F$4,JaideJ,jaitetegur R_19))^2)</f>
        <v>0</v>
      </c>
      <c r="G98" s="6">
        <f>SQRT((kaalutegur R_19*[1]!juhe(G5,6)+jaitetegur R_19*[1]!Jaitekoormus_EN(G$5,JaideJ,hj))^2+(tuuletegur R_19*[1]!Tuulekoormus_en(G$5,Qj,hj,zo,G$4,JaideJ,jaitetegur R_19))^2)</f>
        <v>0</v>
      </c>
      <c r="H98" s="6">
        <f>SQRT((kaalutegur R_19*[1]!juhe(H5,6)+jaitetegur R_19*[1]!Jaitekoormus_EN(H$5,JaideJ,hj))^2+(tuuletegur R_19*[1]!Tuulekoormus_en(H$5,Qj,hj,zo,H$4,JaideJ,jaitetegur R_19))^2)</f>
        <v>0</v>
      </c>
      <c r="I98" s="6">
        <f>SQRT((kaalutegur R_19*[1]!juhe(I5,6)+jaitetegur R_19*[1]!Jaitekoormus_EN(I$5,JaideJ,hj))^2+(tuuletegur R_19*[1]!Tuulekoormus_en(I$5,Qj,hj,zo,I$4,JaideJ,jaitetegur R_19))^2)</f>
        <v>0</v>
      </c>
      <c r="J98" s="6">
        <f>SQRT((kaalutegur R_19*[1]!juhe(J5,6)+jaitetegur R_19*[1]!Jaitekoormus_EN(J$5,JaideJ,hj))^2+(tuuletegur R_19*[1]!Tuulekoormus_en(J$5,Qj,hj,zo,J$4,JaideJ,jaitetegur R_19))^2)</f>
        <v>0</v>
      </c>
      <c r="K98" s="6">
        <f>SQRT((kaalutegur R_19*[1]!juhe(K5,6)+jaitetegur R_19*[1]!Jaitekoormus_EN(K$5,JaideJ,hj))^2+(tuuletegur R_19*[1]!Tuulekoormus_en(K$5,Qj,hj,zo,K$4,JaideJ,jaitetegur R_19))^2)</f>
        <v>0</v>
      </c>
      <c r="L98" s="6">
        <f>SQRT((kaalutegur R_19*[1]!juhe(L5,6)+jaitetegur R_19*[1]!Jaitekoormus_EN(L$5,JaideJ,hj))^2+(tuuletegur R_19*[1]!Tuulekoormus_en(L$5,Qj,hj,zo,L$4,JaideJ,jaitetegur R_19))^2)</f>
        <v>0</v>
      </c>
      <c r="M98" s="6">
        <f>SQRT((kaalutegur R_19*[1]!juhe(M5,6)+jaitetegur R_19*[1]!Jaitekoormus_EN(M$5,JaideJ,hj))^2+(tuuletegur R_19*[1]!Tuulekoormus_en(M$5,Qj,hj,zo,M$4,JaideJ,jaitetegur R_19))^2)</f>
        <v>0</v>
      </c>
      <c r="N98" s="6">
        <f>SQRT((kaalutegur R_19*[1]!juhe(N5,6)+jaitetegur R_19*[1]!Jaitekoormus_EN(N$5,JaideJ,hj))^2+(tuuletegur R_19*[1]!Tuulekoormus_en(N$5,Qj,hj,zo,N$4,JaideJ,jaitetegur R_19))^2)</f>
        <v>0</v>
      </c>
      <c r="O98" s="6">
        <f>SQRT((kaalutegur R_19*[1]!juhe(O5,6)+jaitetegur R_19*[1]!Jaitekoormus_EN(O$5,JaideJ,hj))^2+(tuuletegur R_19*[1]!Tuulekoormus_en(O$5,Qj,hj,zo,O$4,JaideJ,jaitetegur R_19))^2)</f>
        <v>0</v>
      </c>
      <c r="P98" s="6">
        <f>SQRT((kaalutegur R_19*[1]!juhe(P5,6)+jaitetegur R_19*[1]!Jaitekoormus_EN(P$5,JaideJ,hj))^2+(tuuletegur R_19*[1]!Tuulekoormus_en(P$5,Qj,hj,zo,P$4,JaideJ,jaitetegur R_19))^2)</f>
        <v>0</v>
      </c>
      <c r="Q98" s="6">
        <f>SQRT((kaalutegur R_19*[1]!juhe(Q5,6)+jaitetegur R_19*[1]!Jaitekoormus_EN(Q$5,JaideJ,hj))^2+(tuuletegur R_19*[1]!Tuulekoormus_en(Q$5,Qj,hj,zo,Q$4,JaideJ,jaitetegur R_19))^2)</f>
        <v>0</v>
      </c>
      <c r="R98" s="6">
        <f>SQRT((kaalutegur R_19*[1]!juhe(R5,6)+jaitetegur R_19*[1]!Jaitekoormus_EN(R$5,JaideJ,hj))^2+(tuuletegur R_19*[1]!Tuulekoormus_en(R$5,Qj,hj,zo,R$4,JaideJ,jaitetegur R_19))^2)</f>
        <v>0</v>
      </c>
      <c r="S98" s="6">
        <f>SQRT((kaalutegur R_19*[1]!juhe(S5,6)+jaitetegur R_19*[1]!Jaitekoormus_EN(S$5,JaideJ,hj))^2+(tuuletegur R_19*[1]!Tuulekoormus_en(S$5,Qj,hj,zo,S$4,JaideJ,jaitetegur R_19))^2)</f>
        <v>0</v>
      </c>
      <c r="T98" s="6">
        <f>SQRT((kaalutegur R_19*[1]!juhe(T5,6)+jaitetegur R_19*[1]!Jaitekoormus_EN(T$5,JaideJ,hj))^2+(tuuletegur R_19*[1]!Tuulekoormus_en(T$5,Qj,hj,zo,T$4,JaideJ,jaitetegur R_19))^2)</f>
        <v>0</v>
      </c>
      <c r="U98" s="6">
        <f>SQRT((kaalutegur R_19*[1]!juhe(U5,6)+jaitetegur R_19*[1]!Jaitekoormus_EN(U$5,JaideJ,hj))^2+(tuuletegur R_19*[1]!Tuulekoormus_en(U$5,Qj,hj,zo,U$4,JaideJ,jaitetegur R_19))^2)</f>
        <v>0</v>
      </c>
      <c r="V98" s="6">
        <f>SQRT((kaalutegur R_19*[1]!juhe(V5,6)+jaitetegur R_19*[1]!Jaitekoormus_EN(V$5,JaideJ,hj))^2+(tuuletegur R_19*[1]!Tuulekoormus_en(V$5,Qj,hj,zo,V$4,JaideJ,jaitetegur R_19))^2)</f>
        <v>0</v>
      </c>
    </row>
    <row r="99" spans="1:22" x14ac:dyDescent="0.2">
      <c r="A99" s="187"/>
      <c r="B99" s="188"/>
      <c r="C99" s="81" t="s">
        <v>104</v>
      </c>
      <c r="D99" s="3">
        <f>[1]!Olekuvorrand(D$4,D$5,D$6,5,D$9,Lähteandmed!$C78,D98)</f>
        <v>0</v>
      </c>
      <c r="E99" s="3">
        <f>[1]!Olekuvorrand(E$4,E$5,E$6,5,E$9,Lähteandmed!$C78,E98)</f>
        <v>0</v>
      </c>
      <c r="F99" s="3">
        <f>[1]!Olekuvorrand(F$4,F$5,F$6,5,F$9,Lähteandmed!$C78,F98)</f>
        <v>0</v>
      </c>
      <c r="G99" s="3">
        <f>[1]!Olekuvorrand(G$4,G$5,G$6,5,G$9,Lähteandmed!$C78,G98)</f>
        <v>0</v>
      </c>
      <c r="H99" s="3">
        <f>[1]!Olekuvorrand(H$4,H$5,H$6,5,H$9,Lähteandmed!$C78,H98)</f>
        <v>0</v>
      </c>
      <c r="I99" s="3">
        <f>[1]!Olekuvorrand(I$4,I$5,I$6,5,I$9,Lähteandmed!$C78,I98)</f>
        <v>0</v>
      </c>
      <c r="J99" s="3">
        <f>[1]!Olekuvorrand(J$4,J$5,J$6,5,J$9,Lähteandmed!$C78,J98)</f>
        <v>0</v>
      </c>
      <c r="K99" s="3">
        <f>[1]!Olekuvorrand(K$4,K$5,K$6,5,K$9,Lähteandmed!$C78,K98)</f>
        <v>0</v>
      </c>
      <c r="L99" s="3">
        <f>[1]!Olekuvorrand(L$4,L$5,L$6,5,L$9,Lähteandmed!$C78,L98)</f>
        <v>0</v>
      </c>
      <c r="M99" s="3">
        <f>[1]!Olekuvorrand(M$4,M$5,M$6,5,M$9,Lähteandmed!$C78,M98)</f>
        <v>0</v>
      </c>
      <c r="N99" s="3">
        <f>[1]!Olekuvorrand(N$4,N$5,N$6,5,N$9,Lähteandmed!$C78,N98)</f>
        <v>0</v>
      </c>
      <c r="O99" s="3">
        <f>[1]!Olekuvorrand(O$4,O$5,O$6,5,O$9,Lähteandmed!$C78,O98)</f>
        <v>0</v>
      </c>
      <c r="P99" s="3">
        <f>[1]!Olekuvorrand(P$4,P$5,P$6,5,P$9,Lähteandmed!$C78,P98)</f>
        <v>0</v>
      </c>
      <c r="Q99" s="3">
        <f>[1]!Olekuvorrand(Q$4,Q$5,Q$6,5,Q$9,Lähteandmed!$C78,Q98)</f>
        <v>0</v>
      </c>
      <c r="R99" s="3">
        <f>[1]!Olekuvorrand(R$4,R$5,R$6,5,R$9,Lähteandmed!$C78,R98)</f>
        <v>0</v>
      </c>
      <c r="S99" s="3">
        <f>[1]!Olekuvorrand(S$4,S$5,S$6,5,S$9,Lähteandmed!$C78,S98)</f>
        <v>0</v>
      </c>
      <c r="T99" s="3">
        <f>[1]!Olekuvorrand(T$4,T$5,T$6,5,T$9,Lähteandmed!$C78,T98)</f>
        <v>0</v>
      </c>
      <c r="U99" s="3">
        <f>[1]!Olekuvorrand(U$4,U$5,U$6,5,U$9,Lähteandmed!$C78,U98)</f>
        <v>0</v>
      </c>
      <c r="V99" s="3">
        <f>[1]!Olekuvorrand(V$4,V$5,V$6,5,V$9,Lähteandmed!$C78,V98)</f>
        <v>0</v>
      </c>
    </row>
    <row r="100" spans="1:22" x14ac:dyDescent="0.2">
      <c r="A100" s="187"/>
      <c r="B100" s="188"/>
      <c r="C100" s="81" t="s">
        <v>105</v>
      </c>
      <c r="D100" s="3">
        <f>[1]!ripe(D99,D$9+Lähteandmed!$E78*$D$11,D$4,0)</f>
        <v>0</v>
      </c>
      <c r="E100" s="3">
        <f>[1]!ripe(E99,E$9+Lähteandmed!$E78*$D$11,E$4,0)</f>
        <v>0</v>
      </c>
      <c r="F100" s="3">
        <f>[1]!ripe(F99,F$9+Lähteandmed!$E78*$D$11,F$4,0)</f>
        <v>0</v>
      </c>
      <c r="G100" s="3">
        <f>[1]!ripe(G99,G$9+Lähteandmed!$E78*$D$11,G$4,0)</f>
        <v>0</v>
      </c>
      <c r="H100" s="3">
        <f>[1]!ripe(H99,H$9+Lähteandmed!$E78*$D$11,H$4,0)</f>
        <v>0</v>
      </c>
      <c r="I100" s="3">
        <f>[1]!ripe(I99,I$9+Lähteandmed!$E78*$D$11,I$4,0)</f>
        <v>0</v>
      </c>
      <c r="J100" s="3">
        <f>[1]!ripe(J99,J$9+Lähteandmed!$E78*$D$11,J$4,0)</f>
        <v>0</v>
      </c>
      <c r="K100" s="3">
        <f>[1]!ripe(K99,K$9+Lähteandmed!$E78*$D$11,K$4,0)</f>
        <v>0</v>
      </c>
      <c r="L100" s="3">
        <f>[1]!ripe(L99,L$9+Lähteandmed!$E78*$D$11,L$4,0)</f>
        <v>0</v>
      </c>
      <c r="M100" s="3">
        <f>[1]!ripe(M99,M$9+Lähteandmed!$E78*$D$11,M$4,0)</f>
        <v>0</v>
      </c>
      <c r="N100" s="3">
        <f>[1]!ripe(N99,N$9+Lähteandmed!$E78*$D$11,N$4,0)</f>
        <v>0</v>
      </c>
      <c r="O100" s="3">
        <f>[1]!ripe(O99,O$9+Lähteandmed!$E78*$D$11,O$4,0)</f>
        <v>0</v>
      </c>
      <c r="P100" s="3">
        <f>[1]!ripe(P99,P$9+Lähteandmed!$E78*$D$11,P$4,0)</f>
        <v>0</v>
      </c>
      <c r="Q100" s="3">
        <f>[1]!ripe(Q99,Q$9+Lähteandmed!$E78*$D$11,Q$4,0)</f>
        <v>0</v>
      </c>
      <c r="R100" s="3">
        <f>[1]!ripe(R99,R$9+Lähteandmed!$E78*$D$11,R$4,0)</f>
        <v>0</v>
      </c>
      <c r="S100" s="3">
        <f>[1]!ripe(S99,S$9+Lähteandmed!$E78*$D$11,S$4,0)</f>
        <v>0</v>
      </c>
      <c r="T100" s="3">
        <f>[1]!ripe(T99,T$9+Lähteandmed!$E78*$D$11,T$4,0)</f>
        <v>0</v>
      </c>
      <c r="U100" s="3">
        <f>[1]!ripe(U99,U$9+Lähteandmed!$E78*$D$11,U$4,0)</f>
        <v>0</v>
      </c>
      <c r="V100" s="3">
        <f>[1]!ripe(V99,V$9+Lähteandmed!$E78*$D$11,V$4,0)</f>
        <v>0</v>
      </c>
    </row>
    <row r="101" spans="1:22" x14ac:dyDescent="0.2">
      <c r="A101" s="42"/>
      <c r="B101" s="188"/>
      <c r="C101" s="81" t="s">
        <v>49</v>
      </c>
      <c r="D101" s="55">
        <f>D100/D$4^2*1000000</f>
        <v>0</v>
      </c>
      <c r="E101" s="55">
        <f t="shared" ref="E101:N101" si="75">E100/E$4^2*1000000</f>
        <v>0</v>
      </c>
      <c r="F101" s="55">
        <f t="shared" si="75"/>
        <v>0</v>
      </c>
      <c r="G101" s="55">
        <f t="shared" si="75"/>
        <v>0</v>
      </c>
      <c r="H101" s="55">
        <f t="shared" si="75"/>
        <v>0</v>
      </c>
      <c r="I101" s="55">
        <f t="shared" si="75"/>
        <v>0</v>
      </c>
      <c r="J101" s="55">
        <f t="shared" si="75"/>
        <v>0</v>
      </c>
      <c r="K101" s="55">
        <f t="shared" si="75"/>
        <v>0</v>
      </c>
      <c r="L101" s="55">
        <f t="shared" si="75"/>
        <v>0</v>
      </c>
      <c r="M101" s="55">
        <f t="shared" si="75"/>
        <v>0</v>
      </c>
      <c r="N101" s="55">
        <f t="shared" si="75"/>
        <v>0</v>
      </c>
      <c r="O101" s="55">
        <f t="shared" ref="O101:U101" si="76">O100/O$4^2*1000000</f>
        <v>0</v>
      </c>
      <c r="P101" s="55">
        <f t="shared" si="76"/>
        <v>0</v>
      </c>
      <c r="Q101" s="55">
        <f t="shared" si="76"/>
        <v>0</v>
      </c>
      <c r="R101" s="55">
        <f t="shared" si="76"/>
        <v>0</v>
      </c>
      <c r="S101" s="55">
        <f t="shared" si="76"/>
        <v>0</v>
      </c>
      <c r="T101" s="55">
        <f t="shared" si="76"/>
        <v>0</v>
      </c>
      <c r="U101" s="55">
        <f t="shared" si="76"/>
        <v>0</v>
      </c>
      <c r="V101" s="55">
        <f t="shared" ref="V101" si="77">V100/V$4^2*1000000</f>
        <v>0</v>
      </c>
    </row>
    <row r="102" spans="1:22" ht="38.25" x14ac:dyDescent="0.2">
      <c r="A102" s="177">
        <v>20</v>
      </c>
      <c r="B102" s="189">
        <f>Lähteandmed!B81</f>
        <v>0</v>
      </c>
      <c r="C102" s="82" t="s">
        <v>288</v>
      </c>
      <c r="D102" s="9">
        <f>SQRT((kaalutegur R_20*[1]!juhe(D5,6)+jaitetegur R_20*[1]!Jaitekoormus_EN(D$5,JaideJ,hj))^2+(tuuletegur R_20*[1]!Tuulekoormus_en(D$5,Qj,hj,zo,D$4,JaideJ,jaitetegur R_20))^2)</f>
        <v>0</v>
      </c>
      <c r="E102" s="9">
        <f>SQRT((kaalutegur R_20*[1]!juhe(E5,6)+jaitetegur R_20*[1]!Jaitekoormus_EN(E$5,JaideJ,hj))^2+(tuuletegur R_20*[1]!Tuulekoormus_en(E$5,Qj,hj,zo,E$4,JaideJ,jaitetegur R_20))^2)</f>
        <v>0</v>
      </c>
      <c r="F102" s="9">
        <f>SQRT((kaalutegur R_20*[1]!juhe(F5,6)+jaitetegur R_20*[1]!Jaitekoormus_EN(F$5,JaideJ,hj))^2+(tuuletegur R_20*[1]!Tuulekoormus_en(F$5,Qj,hj,zo,F$4,JaideJ,jaitetegur R_20))^2)</f>
        <v>0</v>
      </c>
      <c r="G102" s="9">
        <f>SQRT((kaalutegur R_20*[1]!juhe(G5,6)+jaitetegur R_20*[1]!Jaitekoormus_EN(G$5,JaideJ,hj))^2+(tuuletegur R_20*[1]!Tuulekoormus_en(G$5,Qj,hj,zo,G$4,JaideJ,jaitetegur R_20))^2)</f>
        <v>0</v>
      </c>
      <c r="H102" s="9">
        <f>SQRT((kaalutegur R_20*[1]!juhe(H5,6)+jaitetegur R_20*[1]!Jaitekoormus_EN(H$5,JaideJ,hj))^2+(tuuletegur R_20*[1]!Tuulekoormus_en(H$5,Qj,hj,zo,H$4,JaideJ,jaitetegur R_20))^2)</f>
        <v>0</v>
      </c>
      <c r="I102" s="9">
        <f>SQRT((kaalutegur R_20*[1]!juhe(I5,6)+jaitetegur R_20*[1]!Jaitekoormus_EN(I$5,JaideJ,hj))^2+(tuuletegur R_20*[1]!Tuulekoormus_en(I$5,Qj,hj,zo,I$4,JaideJ,jaitetegur R_20))^2)</f>
        <v>0</v>
      </c>
      <c r="J102" s="9">
        <f>SQRT((kaalutegur R_20*[1]!juhe(J5,6)+jaitetegur R_20*[1]!Jaitekoormus_EN(J$5,JaideJ,hj))^2+(tuuletegur R_20*[1]!Tuulekoormus_en(J$5,Qj,hj,zo,J$4,JaideJ,jaitetegur R_20))^2)</f>
        <v>0</v>
      </c>
      <c r="K102" s="9">
        <f>SQRT((kaalutegur R_20*[1]!juhe(K5,6)+jaitetegur R_20*[1]!Jaitekoormus_EN(K$5,JaideJ,hj))^2+(tuuletegur R_20*[1]!Tuulekoormus_en(K$5,Qj,hj,zo,K$4,JaideJ,jaitetegur R_20))^2)</f>
        <v>0</v>
      </c>
      <c r="L102" s="9">
        <f>SQRT((kaalutegur R_20*[1]!juhe(L5,6)+jaitetegur R_20*[1]!Jaitekoormus_EN(L$5,JaideJ,hj))^2+(tuuletegur R_20*[1]!Tuulekoormus_en(L$5,Qj,hj,zo,L$4,JaideJ,jaitetegur R_20))^2)</f>
        <v>0</v>
      </c>
      <c r="M102" s="9">
        <f>SQRT((kaalutegur R_20*[1]!juhe(M5,6)+jaitetegur R_20*[1]!Jaitekoormus_EN(M$5,JaideJ,hj))^2+(tuuletegur R_20*[1]!Tuulekoormus_en(M$5,Qj,hj,zo,M$4,JaideJ,jaitetegur R_20))^2)</f>
        <v>0</v>
      </c>
      <c r="N102" s="9">
        <f>SQRT((kaalutegur R_20*[1]!juhe(N5,6)+jaitetegur R_20*[1]!Jaitekoormus_EN(N$5,JaideJ,hj))^2+(tuuletegur R_20*[1]!Tuulekoormus_en(N$5,Qj,hj,zo,N$4,JaideJ,jaitetegur R_20))^2)</f>
        <v>0</v>
      </c>
      <c r="O102" s="9">
        <f>SQRT((kaalutegur R_20*[1]!juhe(O5,6)+jaitetegur R_20*[1]!Jaitekoormus_EN(O$5,JaideJ,hj))^2+(tuuletegur R_20*[1]!Tuulekoormus_en(O$5,Qj,hj,zo,O$4,JaideJ,jaitetegur R_20))^2)</f>
        <v>0</v>
      </c>
      <c r="P102" s="9">
        <f>SQRT((kaalutegur R_20*[1]!juhe(P5,6)+jaitetegur R_20*[1]!Jaitekoormus_EN(P$5,JaideJ,hj))^2+(tuuletegur R_20*[1]!Tuulekoormus_en(P$5,Qj,hj,zo,P$4,JaideJ,jaitetegur R_20))^2)</f>
        <v>0</v>
      </c>
      <c r="Q102" s="9">
        <f>SQRT((kaalutegur R_20*[1]!juhe(Q5,6)+jaitetegur R_20*[1]!Jaitekoormus_EN(Q$5,JaideJ,hj))^2+(tuuletegur R_20*[1]!Tuulekoormus_en(Q$5,Qj,hj,zo,Q$4,JaideJ,jaitetegur R_20))^2)</f>
        <v>0</v>
      </c>
      <c r="R102" s="9">
        <f>SQRT((kaalutegur R_20*[1]!juhe(R5,6)+jaitetegur R_20*[1]!Jaitekoormus_EN(R$5,JaideJ,hj))^2+(tuuletegur R_20*[1]!Tuulekoormus_en(R$5,Qj,hj,zo,R$4,JaideJ,jaitetegur R_20))^2)</f>
        <v>0</v>
      </c>
      <c r="S102" s="9">
        <f>SQRT((kaalutegur R_20*[1]!juhe(S5,6)+jaitetegur R_20*[1]!Jaitekoormus_EN(S$5,JaideJ,hj))^2+(tuuletegur R_20*[1]!Tuulekoormus_en(S$5,Qj,hj,zo,S$4,JaideJ,jaitetegur R_20))^2)</f>
        <v>0</v>
      </c>
      <c r="T102" s="9">
        <f>SQRT((kaalutegur R_20*[1]!juhe(T5,6)+jaitetegur R_20*[1]!Jaitekoormus_EN(T$5,JaideJ,hj))^2+(tuuletegur R_20*[1]!Tuulekoormus_en(T$5,Qj,hj,zo,T$4,JaideJ,jaitetegur R_20))^2)</f>
        <v>0</v>
      </c>
      <c r="U102" s="9">
        <f>SQRT((kaalutegur R_20*[1]!juhe(U5,6)+jaitetegur R_20*[1]!Jaitekoormus_EN(U$5,JaideJ,hj))^2+(tuuletegur R_20*[1]!Tuulekoormus_en(U$5,Qj,hj,zo,U$4,JaideJ,jaitetegur R_20))^2)</f>
        <v>0</v>
      </c>
      <c r="V102" s="9">
        <f>SQRT((kaalutegur R_20*[1]!juhe(V5,6)+jaitetegur R_20*[1]!Jaitekoormus_EN(V$5,JaideJ,hj))^2+(tuuletegur R_20*[1]!Tuulekoormus_en(V$5,Qj,hj,zo,V$4,JaideJ,jaitetegur R_20))^2)</f>
        <v>0</v>
      </c>
    </row>
    <row r="103" spans="1:22" x14ac:dyDescent="0.2">
      <c r="A103" s="177"/>
      <c r="B103" s="189"/>
      <c r="C103" s="82" t="s">
        <v>104</v>
      </c>
      <c r="D103" s="22">
        <f>[1]!Olekuvorrand(D$4,D$5,D$6,5,D$9,Lähteandmed!$C81,D102)</f>
        <v>0</v>
      </c>
      <c r="E103" s="22">
        <f>[1]!Olekuvorrand(E$4,E$5,E$6,5,E$9,Lähteandmed!$C81,E102)</f>
        <v>0</v>
      </c>
      <c r="F103" s="22">
        <f>[1]!Olekuvorrand(F$4,F$5,F$6,5,F$9,Lähteandmed!$C81,F102)</f>
        <v>0</v>
      </c>
      <c r="G103" s="22">
        <f>[1]!Olekuvorrand(G$4,G$5,G$6,5,G$9,Lähteandmed!$C81,G102)</f>
        <v>0</v>
      </c>
      <c r="H103" s="22">
        <f>[1]!Olekuvorrand(H$4,H$5,H$6,5,H$9,Lähteandmed!$C81,H102)</f>
        <v>0</v>
      </c>
      <c r="I103" s="22">
        <f>[1]!Olekuvorrand(I$4,I$5,I$6,5,I$9,Lähteandmed!$C81,I102)</f>
        <v>0</v>
      </c>
      <c r="J103" s="22">
        <f>[1]!Olekuvorrand(J$4,J$5,J$6,5,J$9,Lähteandmed!$C81,J102)</f>
        <v>0</v>
      </c>
      <c r="K103" s="22">
        <f>[1]!Olekuvorrand(K$4,K$5,K$6,5,K$9,Lähteandmed!$C81,K102)</f>
        <v>0</v>
      </c>
      <c r="L103" s="22">
        <f>[1]!Olekuvorrand(L$4,L$5,L$6,5,L$9,Lähteandmed!$C81,L102)</f>
        <v>0</v>
      </c>
      <c r="M103" s="22">
        <f>[1]!Olekuvorrand(M$4,M$5,M$6,5,M$9,Lähteandmed!$C81,M102)</f>
        <v>0</v>
      </c>
      <c r="N103" s="22">
        <f>[1]!Olekuvorrand(N$4,N$5,N$6,5,N$9,Lähteandmed!$C81,N102)</f>
        <v>0</v>
      </c>
      <c r="O103" s="22">
        <f>[1]!Olekuvorrand(O$4,O$5,O$6,5,O$9,Lähteandmed!$C81,O102)</f>
        <v>0</v>
      </c>
      <c r="P103" s="22">
        <f>[1]!Olekuvorrand(P$4,P$5,P$6,5,P$9,Lähteandmed!$C81,P102)</f>
        <v>0</v>
      </c>
      <c r="Q103" s="22">
        <f>[1]!Olekuvorrand(Q$4,Q$5,Q$6,5,Q$9,Lähteandmed!$C81,Q102)</f>
        <v>0</v>
      </c>
      <c r="R103" s="22">
        <f>[1]!Olekuvorrand(R$4,R$5,R$6,5,R$9,Lähteandmed!$C81,R102)</f>
        <v>0</v>
      </c>
      <c r="S103" s="22">
        <f>[1]!Olekuvorrand(S$4,S$5,S$6,5,S$9,Lähteandmed!$C81,S102)</f>
        <v>0</v>
      </c>
      <c r="T103" s="22">
        <f>[1]!Olekuvorrand(T$4,T$5,T$6,5,T$9,Lähteandmed!$C81,T102)</f>
        <v>0</v>
      </c>
      <c r="U103" s="22">
        <f>[1]!Olekuvorrand(U$4,U$5,U$6,5,U$9,Lähteandmed!$C81,U102)</f>
        <v>0</v>
      </c>
      <c r="V103" s="22">
        <f>[1]!Olekuvorrand(V$4,V$5,V$6,5,V$9,Lähteandmed!$C81,V102)</f>
        <v>0</v>
      </c>
    </row>
    <row r="104" spans="1:22" x14ac:dyDescent="0.2">
      <c r="A104" s="177"/>
      <c r="B104" s="189"/>
      <c r="C104" s="82" t="s">
        <v>105</v>
      </c>
      <c r="D104" s="9">
        <f>[1]!ripe(D103,D$9+Lähteandmed!$E81*$D$11,D$4,0)</f>
        <v>0</v>
      </c>
      <c r="E104" s="9">
        <f>[1]!ripe(E103,E$9+Lähteandmed!$E81*$D$11,E$4,0)</f>
        <v>0</v>
      </c>
      <c r="F104" s="9">
        <f>[1]!ripe(F103,F$9+Lähteandmed!$E81*$D$11,F$4,0)</f>
        <v>0</v>
      </c>
      <c r="G104" s="9">
        <f>[1]!ripe(G103,G$9+Lähteandmed!$E81*$D$11,G$4,0)</f>
        <v>0</v>
      </c>
      <c r="H104" s="9">
        <f>[1]!ripe(H103,H$9+Lähteandmed!$E81*$D$11,H$4,0)</f>
        <v>0</v>
      </c>
      <c r="I104" s="9">
        <f>[1]!ripe(I103,I$9+Lähteandmed!$E81*$D$11,I$4,0)</f>
        <v>0</v>
      </c>
      <c r="J104" s="9">
        <f>[1]!ripe(J103,J$9+Lähteandmed!$E81*$D$11,J$4,0)</f>
        <v>0</v>
      </c>
      <c r="K104" s="9">
        <f>[1]!ripe(K103,K$9+Lähteandmed!$E81*$D$11,K$4,0)</f>
        <v>0</v>
      </c>
      <c r="L104" s="9">
        <f>[1]!ripe(L103,L$9+Lähteandmed!$E81*$D$11,L$4,0)</f>
        <v>0</v>
      </c>
      <c r="M104" s="9">
        <f>[1]!ripe(M103,M$9+Lähteandmed!$E81*$D$11,M$4,0)</f>
        <v>0</v>
      </c>
      <c r="N104" s="9">
        <f>[1]!ripe(N103,N$9+Lähteandmed!$E81*$D$11,N$4,0)</f>
        <v>0</v>
      </c>
      <c r="O104" s="9">
        <f>[1]!ripe(O103,O$9+Lähteandmed!$E81*$D$11,O$4,0)</f>
        <v>0</v>
      </c>
      <c r="P104" s="9">
        <f>[1]!ripe(P103,P$9+Lähteandmed!$E81*$D$11,P$4,0)</f>
        <v>0</v>
      </c>
      <c r="Q104" s="9">
        <f>[1]!ripe(Q103,Q$9+Lähteandmed!$E81*$D$11,Q$4,0)</f>
        <v>0</v>
      </c>
      <c r="R104" s="9">
        <f>[1]!ripe(R103,R$9+Lähteandmed!$E81*$D$11,R$4,0)</f>
        <v>0</v>
      </c>
      <c r="S104" s="9">
        <f>[1]!ripe(S103,S$9+Lähteandmed!$E81*$D$11,S$4,0)</f>
        <v>0</v>
      </c>
      <c r="T104" s="9">
        <f>[1]!ripe(T103,T$9+Lähteandmed!$E81*$D$11,T$4,0)</f>
        <v>0</v>
      </c>
      <c r="U104" s="9">
        <f>[1]!ripe(U103,U$9+Lähteandmed!$E81*$D$11,U$4,0)</f>
        <v>0</v>
      </c>
      <c r="V104" s="9">
        <f>[1]!ripe(V103,V$9+Lähteandmed!$E81*$D$11,V$4,0)</f>
        <v>0</v>
      </c>
    </row>
    <row r="105" spans="1:22" x14ac:dyDescent="0.2">
      <c r="B105" s="189"/>
      <c r="C105" s="82" t="s">
        <v>49</v>
      </c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</row>
    <row r="106" spans="1:22" x14ac:dyDescent="0.2">
      <c r="D106" s="55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10" spans="1:22" x14ac:dyDescent="0.2">
      <c r="F110" t="s">
        <v>54</v>
      </c>
      <c r="G110" t="s">
        <v>59</v>
      </c>
    </row>
    <row r="112" spans="1:22" x14ac:dyDescent="0.2">
      <c r="F112" t="s">
        <v>51</v>
      </c>
      <c r="G112">
        <v>395</v>
      </c>
    </row>
    <row r="113" spans="6:10" x14ac:dyDescent="0.2">
      <c r="F113" t="s">
        <v>52</v>
      </c>
      <c r="G113">
        <v>3.3099999999999997E-2</v>
      </c>
    </row>
    <row r="114" spans="6:10" x14ac:dyDescent="0.2">
      <c r="F114" t="s">
        <v>53</v>
      </c>
      <c r="G114">
        <v>70</v>
      </c>
    </row>
    <row r="115" spans="6:10" x14ac:dyDescent="0.2">
      <c r="F115" t="s">
        <v>57</v>
      </c>
      <c r="G115">
        <v>5</v>
      </c>
    </row>
    <row r="116" spans="6:10" x14ac:dyDescent="0.2">
      <c r="F116" t="s">
        <v>58</v>
      </c>
      <c r="G116">
        <v>-5</v>
      </c>
    </row>
    <row r="117" spans="6:10" x14ac:dyDescent="0.2">
      <c r="F117" t="s">
        <v>56</v>
      </c>
      <c r="G117">
        <v>5.8599999999999999E-2</v>
      </c>
      <c r="J117">
        <v>5.4480000000000001E-2</v>
      </c>
    </row>
    <row r="118" spans="6:10" x14ac:dyDescent="0.2">
      <c r="F118" t="s">
        <v>55</v>
      </c>
      <c r="G118" t="e">
        <f>[1]!olekuvorrand_IN(G112,G110,G114,G115,G113,G116,G117)</f>
        <v>#VALUE!</v>
      </c>
      <c r="H118">
        <f>[1]!olekuvorrand_IN(H112,H110,H114,H115,H113,H116,H117)</f>
        <v>0</v>
      </c>
    </row>
    <row r="120" spans="6:10" x14ac:dyDescent="0.2">
      <c r="F120" t="s">
        <v>58</v>
      </c>
      <c r="G120">
        <v>25</v>
      </c>
    </row>
    <row r="121" spans="6:10" x14ac:dyDescent="0.2">
      <c r="F121" t="s">
        <v>56</v>
      </c>
      <c r="G121">
        <v>3.3099999999999997E-2</v>
      </c>
    </row>
    <row r="122" spans="6:10" x14ac:dyDescent="0.2">
      <c r="F122" t="s">
        <v>55</v>
      </c>
      <c r="H122" t="e">
        <f>[1]!Olekuvorrand(G112,G110,G118,G116,G117,G120,G121)</f>
        <v>#VALUE!</v>
      </c>
    </row>
  </sheetData>
  <mergeCells count="46">
    <mergeCell ref="A1:B1"/>
    <mergeCell ref="A2:B2"/>
    <mergeCell ref="C2:S2"/>
    <mergeCell ref="C1:S1"/>
    <mergeCell ref="T2:V2"/>
    <mergeCell ref="T1:V1"/>
    <mergeCell ref="B86:B89"/>
    <mergeCell ref="B90:B93"/>
    <mergeCell ref="B94:B97"/>
    <mergeCell ref="B98:B101"/>
    <mergeCell ref="B102:B105"/>
    <mergeCell ref="A102:A104"/>
    <mergeCell ref="A94:A96"/>
    <mergeCell ref="A98:A100"/>
    <mergeCell ref="A50:A52"/>
    <mergeCell ref="A54:A56"/>
    <mergeCell ref="A78:A80"/>
    <mergeCell ref="A82:A84"/>
    <mergeCell ref="A86:A88"/>
    <mergeCell ref="A90:A92"/>
    <mergeCell ref="A70:A72"/>
    <mergeCell ref="A74:A76"/>
    <mergeCell ref="A58:A60"/>
    <mergeCell ref="A62:A64"/>
    <mergeCell ref="A66:A68"/>
    <mergeCell ref="A26:A27"/>
    <mergeCell ref="A30:A32"/>
    <mergeCell ref="A34:A36"/>
    <mergeCell ref="A46:A48"/>
    <mergeCell ref="A38:A40"/>
    <mergeCell ref="A42:A44"/>
    <mergeCell ref="B70:B73"/>
    <mergeCell ref="B74:B77"/>
    <mergeCell ref="B78:B81"/>
    <mergeCell ref="B82:B85"/>
    <mergeCell ref="B26:B29"/>
    <mergeCell ref="B34:B37"/>
    <mergeCell ref="B38:B41"/>
    <mergeCell ref="B58:B61"/>
    <mergeCell ref="B62:B65"/>
    <mergeCell ref="B66:B69"/>
    <mergeCell ref="B30:B33"/>
    <mergeCell ref="B42:B45"/>
    <mergeCell ref="B46:B49"/>
    <mergeCell ref="B50:B53"/>
    <mergeCell ref="B54:B57"/>
  </mergeCells>
  <phoneticPr fontId="0" type="noConversion"/>
  <conditionalFormatting sqref="D17:V17 D22:V24">
    <cfRule type="cellIs" dxfId="4" priority="1" stopIfTrue="1" operator="greaterThan">
      <formula>SMax</formula>
    </cfRule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45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109"/>
  <sheetViews>
    <sheetView topLeftCell="D1" workbookViewId="0">
      <selection activeCell="S23" sqref="S23"/>
    </sheetView>
  </sheetViews>
  <sheetFormatPr defaultRowHeight="12.75" x14ac:dyDescent="0.2"/>
  <cols>
    <col min="1" max="1" width="3.5703125" customWidth="1"/>
    <col min="2" max="3" width="18.5703125" customWidth="1"/>
    <col min="4" max="6" width="8.7109375" customWidth="1"/>
    <col min="7" max="7" width="9.42578125" customWidth="1"/>
    <col min="8" max="8" width="8.7109375" customWidth="1"/>
  </cols>
  <sheetData>
    <row r="1" spans="1:27" ht="32.25" customHeight="1" x14ac:dyDescent="0.2">
      <c r="A1" s="190"/>
      <c r="B1" s="191"/>
      <c r="C1" s="210" t="str">
        <f>Köide</f>
        <v>330/110kV Tartu-Sindi õhuliini ehitus
II ehitusetapp, Puhja - Viljandi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2"/>
      <c r="T1" s="208" t="s">
        <v>296</v>
      </c>
      <c r="U1" s="208"/>
      <c r="V1" s="209"/>
    </row>
    <row r="2" spans="1:27" ht="27" customHeight="1" thickBot="1" x14ac:dyDescent="0.25">
      <c r="A2" s="192"/>
      <c r="B2" s="201"/>
      <c r="C2" s="202" t="s">
        <v>108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4"/>
      <c r="T2" s="203"/>
      <c r="U2" s="203"/>
      <c r="V2" s="204"/>
    </row>
    <row r="3" spans="1:27" s="64" customFormat="1" ht="25.5" customHeight="1" x14ac:dyDescent="0.2">
      <c r="B3" s="90" t="s">
        <v>11</v>
      </c>
      <c r="C3" s="90"/>
      <c r="D3" s="87" t="str">
        <f>Visangud!D2</f>
        <v>58Y - 94Y</v>
      </c>
      <c r="E3" s="87" t="str">
        <f>Visangud!E2</f>
        <v>94Y - 103Y</v>
      </c>
      <c r="F3" s="87" t="str">
        <f>Visangud!F2</f>
        <v>103Y- 109Y</v>
      </c>
      <c r="G3" s="87" t="str">
        <f>Visangud!G2</f>
        <v>109Y- 117Y</v>
      </c>
      <c r="H3" s="87" t="str">
        <f>Visangud!H2</f>
        <v>117Y- 118Y</v>
      </c>
      <c r="I3" s="87" t="str">
        <f>Visangud!I2</f>
        <v>118Y- 121Y</v>
      </c>
      <c r="J3" s="87" t="str">
        <f>Visangud!J2</f>
        <v>121Y- 126Y</v>
      </c>
      <c r="K3" s="87" t="str">
        <f>Visangud!K2</f>
        <v>126Y- 128Y</v>
      </c>
      <c r="L3" s="87" t="str">
        <f>Visangud!L2</f>
        <v>128Y- 133Y</v>
      </c>
      <c r="M3" s="87" t="str">
        <f>Visangud!M2</f>
        <v>133Y- 136Y</v>
      </c>
      <c r="N3" s="87" t="str">
        <f>Visangud!N2</f>
        <v>136Y- 137Y</v>
      </c>
      <c r="O3" s="87" t="str">
        <f>Visangud!O2</f>
        <v>137Y- 138Y</v>
      </c>
      <c r="P3" s="87" t="str">
        <f>Visangud!P2</f>
        <v>138Y- 144Y</v>
      </c>
      <c r="Q3" s="87" t="str">
        <f>Visangud!Q2</f>
        <v>144Y- 148Y</v>
      </c>
      <c r="R3" s="87" t="str">
        <f>Visangud!R2</f>
        <v>148Y- 151Y</v>
      </c>
      <c r="S3" s="87" t="str">
        <f>Visangud!S2</f>
        <v>151Y- 154Y</v>
      </c>
      <c r="T3" s="87" t="str">
        <f>Visangud!T2</f>
        <v>154Y- 156Y</v>
      </c>
      <c r="U3" s="87" t="str">
        <f>Visangud!U2</f>
        <v>156Y- 164Y</v>
      </c>
      <c r="V3" s="87" t="str">
        <f>Visangud!V2</f>
        <v>164Y - L507 165</v>
      </c>
      <c r="W3" s="85"/>
      <c r="X3" s="85"/>
      <c r="Y3" s="85"/>
      <c r="Z3" s="85"/>
      <c r="AA3" s="85"/>
    </row>
    <row r="4" spans="1:27" x14ac:dyDescent="0.2">
      <c r="B4" s="1" t="s">
        <v>103</v>
      </c>
      <c r="D4" s="105">
        <f>Visangud!D14</f>
        <v>485.86069717986169</v>
      </c>
      <c r="E4" s="105">
        <f>Visangud!E14</f>
        <v>457.55488064236982</v>
      </c>
      <c r="F4" s="105">
        <f>Visangud!F14</f>
        <v>447.21210537305626</v>
      </c>
      <c r="G4" s="105">
        <f>Visangud!G14</f>
        <v>443.40965915219067</v>
      </c>
      <c r="H4" s="105">
        <f>Visangud!H14</f>
        <v>440.21867232785877</v>
      </c>
      <c r="I4" s="105">
        <f>Visangud!I14</f>
        <v>352.76895753763671</v>
      </c>
      <c r="J4" s="105">
        <f>Visangud!J14</f>
        <v>429.83407703068104</v>
      </c>
      <c r="K4" s="105">
        <f>Visangud!K14</f>
        <v>421.92968536661533</v>
      </c>
      <c r="L4" s="105">
        <f>Visangud!L14</f>
        <v>408.36004786668212</v>
      </c>
      <c r="M4" s="105">
        <f>Visangud!M14</f>
        <v>486.46286184943875</v>
      </c>
      <c r="N4" s="105">
        <f>Visangud!N14</f>
        <v>401.94242982916825</v>
      </c>
      <c r="O4" s="105">
        <f>Visangud!O14</f>
        <v>337.62428936907753</v>
      </c>
      <c r="P4" s="105">
        <f>Visangud!P14</f>
        <v>417.23386736288984</v>
      </c>
      <c r="Q4" s="105">
        <f>Visangud!Q14</f>
        <v>465.64271964039028</v>
      </c>
      <c r="R4" s="105">
        <f>Visangud!R14</f>
        <v>461.46793139541433</v>
      </c>
      <c r="S4" s="105">
        <f>Visangud!S14</f>
        <v>407.58715665367635</v>
      </c>
      <c r="T4" s="105">
        <f>Visangud!T14</f>
        <v>360.0712441914219</v>
      </c>
      <c r="U4" s="105">
        <f>Visangud!U14</f>
        <v>372.00337821373904</v>
      </c>
      <c r="V4" s="105">
        <f>Visangud!V14</f>
        <v>427.07131577176727</v>
      </c>
    </row>
    <row r="5" spans="1:27" s="44" customFormat="1" ht="26.25" customHeight="1" x14ac:dyDescent="0.2">
      <c r="B5" s="43" t="s">
        <v>63</v>
      </c>
      <c r="D5" s="65" t="str">
        <f>Visangud!D7</f>
        <v>9,9-S1A - 19</v>
      </c>
      <c r="E5" s="65" t="str">
        <f>Visangud!E7</f>
        <v>9,9-S1A - 19</v>
      </c>
      <c r="F5" s="65" t="str">
        <f>Visangud!F7</f>
        <v>9,9-S1A - 19</v>
      </c>
      <c r="G5" s="65" t="str">
        <f>Visangud!G7</f>
        <v>9,9-S1A - 19</v>
      </c>
      <c r="H5" s="65" t="str">
        <f>Visangud!H7</f>
        <v>9,9-S1A - 19</v>
      </c>
      <c r="I5" s="65" t="str">
        <f>Visangud!I7</f>
        <v>9,9-S1A - 19</v>
      </c>
      <c r="J5" s="65" t="str">
        <f>Visangud!J7</f>
        <v>9,9-S1A - 19</v>
      </c>
      <c r="K5" s="65" t="str">
        <f>Visangud!K7</f>
        <v>9,9-S1A - 19</v>
      </c>
      <c r="L5" s="65" t="str">
        <f>Visangud!L7</f>
        <v>9,9-S1A - 19</v>
      </c>
      <c r="M5" s="65" t="str">
        <f>Visangud!M7</f>
        <v>9,9-S1A - 19</v>
      </c>
      <c r="N5" s="65" t="str">
        <f>Visangud!N7</f>
        <v>9,9-S1A - 19</v>
      </c>
      <c r="O5" s="65" t="str">
        <f>Visangud!O7</f>
        <v>9,9-S1A - 19</v>
      </c>
      <c r="P5" s="65" t="str">
        <f>Visangud!P7</f>
        <v>9,9-S1A - 19</v>
      </c>
      <c r="Q5" s="65" t="str">
        <f>Visangud!Q7</f>
        <v>9,9-S1A - 19</v>
      </c>
      <c r="R5" s="65" t="str">
        <f>Visangud!R7</f>
        <v>9,9-S1A - 19</v>
      </c>
      <c r="S5" s="65" t="str">
        <f>Visangud!S7</f>
        <v>9,9-S1A - 19</v>
      </c>
      <c r="T5" s="65" t="str">
        <f>Visangud!T7</f>
        <v>9,9-S1A - 19</v>
      </c>
      <c r="U5" s="65" t="str">
        <f>Visangud!U7</f>
        <v>9,9-S1A - 19</v>
      </c>
      <c r="V5" s="65" t="str">
        <f>Visangud!V7</f>
        <v>9,9-S1A - 19</v>
      </c>
    </row>
    <row r="6" spans="1:27" x14ac:dyDescent="0.2">
      <c r="B6" s="1" t="s">
        <v>38</v>
      </c>
      <c r="D6" s="54">
        <f>Visangud!D10</f>
        <v>14</v>
      </c>
      <c r="E6" s="54">
        <f>Visangud!E10</f>
        <v>12.3</v>
      </c>
      <c r="F6" s="54">
        <f>Visangud!F10</f>
        <v>11.7</v>
      </c>
      <c r="G6" s="54">
        <f>Visangud!G10</f>
        <v>11.5</v>
      </c>
      <c r="H6" s="54">
        <f>Visangud!H10</f>
        <v>11.3</v>
      </c>
      <c r="I6" s="54">
        <f>Visangud!I10</f>
        <v>6.9</v>
      </c>
      <c r="J6" s="54">
        <f>Visangud!J10</f>
        <v>10.7</v>
      </c>
      <c r="K6" s="54">
        <f>Visangud!K10</f>
        <v>10.3</v>
      </c>
      <c r="L6" s="54">
        <f>Visangud!L10</f>
        <v>9.5</v>
      </c>
      <c r="M6" s="54">
        <f>Visangud!M10</f>
        <v>14</v>
      </c>
      <c r="N6" s="54">
        <f>Visangud!N10</f>
        <v>9.1999999999999993</v>
      </c>
      <c r="O6" s="54">
        <f>Visangud!O10</f>
        <v>6.2</v>
      </c>
      <c r="P6" s="54">
        <f>Visangud!P10</f>
        <v>10</v>
      </c>
      <c r="Q6" s="54">
        <f>Visangud!Q10</f>
        <v>12.8</v>
      </c>
      <c r="R6" s="54">
        <f>Visangud!R10</f>
        <v>12.5</v>
      </c>
      <c r="S6" s="54">
        <f>Visangud!S10</f>
        <v>6</v>
      </c>
      <c r="T6" s="54">
        <f>Visangud!T10</f>
        <v>7.2</v>
      </c>
      <c r="U6" s="54">
        <f>Visangud!U10</f>
        <v>7.7</v>
      </c>
      <c r="V6" s="54">
        <f>Visangud!V10</f>
        <v>10.5</v>
      </c>
      <c r="W6" s="3"/>
      <c r="X6" s="3"/>
      <c r="Y6" s="3"/>
      <c r="Z6" s="3"/>
      <c r="AA6" s="3"/>
    </row>
    <row r="7" spans="1:27" x14ac:dyDescent="0.2">
      <c r="B7" s="1" t="s">
        <v>39</v>
      </c>
      <c r="C7" s="1"/>
      <c r="D7" s="54">
        <f>[1]!pingsus(D6,D4,D11,0)</f>
        <v>112.76109832972693</v>
      </c>
      <c r="E7" s="54">
        <f>[1]!pingsus(E6,E4,E11,0)</f>
        <v>113.82694187786026</v>
      </c>
      <c r="F7" s="54">
        <f>[1]!pingsus(F6,F4,F11,0)</f>
        <v>114.31547750836309</v>
      </c>
      <c r="G7" s="54">
        <f>[1]!pingsus(G6,G4,G11,0)</f>
        <v>114.33422534648057</v>
      </c>
      <c r="H7" s="54">
        <f>[1]!pingsus(H6,H4,H11,0)</f>
        <v>114.68913331235061</v>
      </c>
      <c r="I7" s="54">
        <f>[1]!pingsus(I6,I4,I11,0)</f>
        <v>120.61336324306546</v>
      </c>
      <c r="J7" s="54">
        <f>[1]!pingsus(J6,J4,J11,0)</f>
        <v>115.47333361051092</v>
      </c>
      <c r="K7" s="54">
        <f>[1]!pingsus(K6,K4,K11,0)</f>
        <v>115.58639899946658</v>
      </c>
      <c r="L7" s="54">
        <f>[1]!pingsus(L6,L4,L11,0)</f>
        <v>117.38880506726082</v>
      </c>
      <c r="M7" s="54">
        <f>[1]!pingsus(M6,M4,M11,0)</f>
        <v>113.04077860529391</v>
      </c>
      <c r="N7" s="54">
        <f>[1]!pingsus(N6,N4,N11,0)</f>
        <v>117.43665562483977</v>
      </c>
      <c r="O7" s="54">
        <f>[1]!pingsus(O6,O4,O11,0)</f>
        <v>122.95309680041613</v>
      </c>
      <c r="P7" s="54">
        <f>[1]!pingsus(P6,P4,P11,0)</f>
        <v>116.41874192488444</v>
      </c>
      <c r="Q7" s="54">
        <f>[1]!pingsus(Q6,Q4,Q11,0)</f>
        <v>113.28162222601857</v>
      </c>
      <c r="R7" s="54">
        <f>[1]!pingsus(R6,R4,R11,0)</f>
        <v>113.92966866290409</v>
      </c>
      <c r="S7" s="54">
        <f>[1]!pingsus(S6,S4,S11,0)</f>
        <v>185.16270894568802</v>
      </c>
      <c r="T7" s="54">
        <f>[1]!pingsus(T6,T4,T11,0)</f>
        <v>120.42264926745459</v>
      </c>
      <c r="U7" s="54">
        <f>[1]!pingsus(U6,U4,U11,0)</f>
        <v>120.18958550373748</v>
      </c>
      <c r="V7" s="54">
        <f>[1]!pingsus(V6,V4,V11,0)</f>
        <v>116.16500140945271</v>
      </c>
      <c r="W7" s="54"/>
      <c r="X7" s="54"/>
      <c r="Y7" s="54"/>
      <c r="Z7" s="54"/>
      <c r="AA7" s="54"/>
    </row>
    <row r="8" spans="1:27" ht="13.5" thickBot="1" x14ac:dyDescent="0.25">
      <c r="B8" s="1" t="s">
        <v>80</v>
      </c>
      <c r="C8" s="1"/>
      <c r="D8" s="47">
        <f>[1]!Olekuvorrand(D4,D5,D7,15,D11,5,D11)</f>
        <v>115.51719903945923</v>
      </c>
      <c r="E8" s="47">
        <f>[1]!Olekuvorrand(E4,E5,E7,15,E11,5,E11)</f>
        <v>116.97083711624146</v>
      </c>
      <c r="F8" s="47">
        <f>[1]!Olekuvorrand(F4,F5,F7,15,F11,5,F11)</f>
        <v>117.62481927871704</v>
      </c>
      <c r="G8" s="47">
        <f>[1]!Olekuvorrand(G4,G5,G7,15,G11,5,G11)</f>
        <v>117.69479513168335</v>
      </c>
      <c r="H8" s="47">
        <f>[1]!Olekuvorrand(H4,H5,H7,15,H11,5,H11)</f>
        <v>118.11953783035278</v>
      </c>
      <c r="I8" s="47">
        <f>[1]!Olekuvorrand(I4,I5,I7,15,I11,5,I11)</f>
        <v>126.20192766189575</v>
      </c>
      <c r="J8" s="47">
        <f>[1]!Olekuvorrand(J4,J5,J7,15,J11,5,J11)</f>
        <v>119.11123991012573</v>
      </c>
      <c r="K8" s="47">
        <f>[1]!Olekuvorrand(K4,K5,K7,15,K11,5,K11)</f>
        <v>119.35144662857056</v>
      </c>
      <c r="L8" s="47">
        <f>[1]!Olekuvorrand(L4,L5,L7,15,L11,5,L11)</f>
        <v>121.5253472328186</v>
      </c>
      <c r="M8" s="47">
        <f>[1]!Olekuvorrand(M4,M5,M7,15,M11,5,M11)</f>
        <v>115.80902338027954</v>
      </c>
      <c r="N8" s="47">
        <f>[1]!Olekuvorrand(N4,N5,N7,15,N11,5,N11)</f>
        <v>121.68854475021362</v>
      </c>
      <c r="O8" s="47">
        <f>[1]!Olekuvorrand(O4,O5,O7,15,O11,5,O11)</f>
        <v>129.18740510940552</v>
      </c>
      <c r="P8" s="47">
        <f>[1]!Olekuvorrand(P4,P5,P7,15,P11,5,P11)</f>
        <v>120.32622098922729</v>
      </c>
      <c r="Q8" s="47">
        <f>[1]!Olekuvorrand(Q4,Q5,Q7,15,Q11,5,Q11)</f>
        <v>116.29146337509155</v>
      </c>
      <c r="R8" s="47">
        <f>[1]!Olekuvorrand(R4,R5,R7,15,R11,5,R11)</f>
        <v>117.03401803970337</v>
      </c>
      <c r="S8" s="47">
        <f>[1]!Olekuvorrand(S4,S5,S7,15,S11,5,S11)</f>
        <v>195.67972421646118</v>
      </c>
      <c r="T8" s="47">
        <f>[1]!Olekuvorrand(T4,T5,T7,15,T11,5,T11)</f>
        <v>125.81628561019897</v>
      </c>
      <c r="U8" s="47">
        <f>[1]!Olekuvorrand(U4,U5,U7,15,U11,5,U11)</f>
        <v>125.28961896896362</v>
      </c>
      <c r="V8" s="47">
        <f>[1]!Olekuvorrand(V4,V5,V7,15,V11,5,V11)</f>
        <v>119.89957094192505</v>
      </c>
      <c r="W8" s="47"/>
      <c r="X8" s="47"/>
      <c r="Y8" s="47"/>
      <c r="Z8" s="47"/>
      <c r="AA8" s="47"/>
    </row>
    <row r="9" spans="1:27" ht="13.5" thickTop="1" x14ac:dyDescent="0.2">
      <c r="B9" s="25" t="s">
        <v>12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x14ac:dyDescent="0.2">
      <c r="B10" s="1" t="s">
        <v>289</v>
      </c>
    </row>
    <row r="11" spans="1:27" x14ac:dyDescent="0.2">
      <c r="B11" s="20" t="s">
        <v>2</v>
      </c>
      <c r="C11" s="1"/>
      <c r="D11" s="2">
        <f>[1]!juhe(D5,6)</f>
        <v>5.3499999999999999E-2</v>
      </c>
      <c r="E11" s="2">
        <f>[1]!juhe(E5,6)</f>
        <v>5.3499999999999999E-2</v>
      </c>
      <c r="F11" s="2">
        <f>[1]!juhe(F5,6)</f>
        <v>5.3499999999999999E-2</v>
      </c>
      <c r="G11" s="2">
        <f>[1]!juhe(G5,6)</f>
        <v>5.3499999999999999E-2</v>
      </c>
      <c r="H11" s="2">
        <f>[1]!juhe(H5,6)</f>
        <v>5.3499999999999999E-2</v>
      </c>
      <c r="I11" s="2">
        <f>[1]!juhe(I5,6)</f>
        <v>5.3499999999999999E-2</v>
      </c>
      <c r="J11" s="2">
        <f>[1]!juhe(J5,6)</f>
        <v>5.3499999999999999E-2</v>
      </c>
      <c r="K11" s="2">
        <f>[1]!juhe(K5,6)</f>
        <v>5.3499999999999999E-2</v>
      </c>
      <c r="L11" s="2">
        <f>[1]!juhe(L5,6)</f>
        <v>5.3499999999999999E-2</v>
      </c>
      <c r="M11" s="2">
        <f>[1]!juhe(M5,6)</f>
        <v>5.3499999999999999E-2</v>
      </c>
      <c r="N11" s="2">
        <f>[1]!juhe(N5,6)</f>
        <v>5.3499999999999999E-2</v>
      </c>
      <c r="O11" s="2">
        <f>[1]!juhe(O5,6)</f>
        <v>5.3499999999999999E-2</v>
      </c>
      <c r="P11" s="2">
        <f>[1]!juhe(P5,6)</f>
        <v>5.3499999999999999E-2</v>
      </c>
      <c r="Q11" s="2">
        <f>[1]!juhe(Q5,6)</f>
        <v>5.3499999999999999E-2</v>
      </c>
      <c r="R11" s="2">
        <f>[1]!juhe(R5,6)</f>
        <v>5.3499999999999999E-2</v>
      </c>
      <c r="S11" s="2">
        <f>[1]!juhe(S5,6)</f>
        <v>5.3499999999999999E-2</v>
      </c>
      <c r="T11" s="2">
        <f>[1]!juhe(T5,6)</f>
        <v>5.3499999999999999E-2</v>
      </c>
      <c r="U11" s="2">
        <f>[1]!juhe(U5,6)</f>
        <v>5.3499999999999999E-2</v>
      </c>
      <c r="V11" s="2">
        <f>[1]!juhe(V5,6)</f>
        <v>5.3499999999999999E-2</v>
      </c>
      <c r="W11" s="2"/>
      <c r="X11" s="2"/>
      <c r="Y11" s="2"/>
      <c r="Z11" s="2"/>
      <c r="AA11" s="2"/>
    </row>
    <row r="12" spans="1:27" x14ac:dyDescent="0.2">
      <c r="B12" s="20" t="s">
        <v>5</v>
      </c>
      <c r="C12" s="20"/>
      <c r="D12" s="5">
        <f>[1]!Tuulekoormus_en(D$5,Qt,ht,zo,D4,JaideJ,0)</f>
        <v>0.1127715807922491</v>
      </c>
      <c r="E12" s="5">
        <f>[1]!Tuulekoormus_en(E$5,Qt,ht,zo,E4,JaideJ,0)</f>
        <v>0.11347175783900415</v>
      </c>
      <c r="F12" s="5">
        <f>[1]!Tuulekoormus_en(F$5,Qt,ht,zo,F4,JaideJ,0)</f>
        <v>0.1137384585151902</v>
      </c>
      <c r="G12" s="5">
        <f>[1]!Tuulekoormus_en(G$5,Qt,ht,zo,G4,JaideJ,0)</f>
        <v>0.11383806262774937</v>
      </c>
      <c r="H12" s="5">
        <f>[1]!Tuulekoormus_en(H$5,Qt,ht,zo,H4,JaideJ,0)</f>
        <v>0.11392231111703113</v>
      </c>
      <c r="I12" s="5">
        <f>[1]!Tuulekoormus_en(I$5,Qt,ht,zo,I4,JaideJ,0)</f>
        <v>0.11650556286688236</v>
      </c>
      <c r="J12" s="5">
        <f>[1]!Tuulekoormus_en(J$5,Qt,ht,zo,J4,JaideJ,0)</f>
        <v>0.11420077538281188</v>
      </c>
      <c r="K12" s="5">
        <f>[1]!Tuulekoormus_en(K$5,Qt,ht,zo,K4,JaideJ,0)</f>
        <v>0.11441727972686647</v>
      </c>
      <c r="L12" s="5">
        <f>[1]!Tuulekoormus_en(L$5,Qt,ht,zo,L4,JaideJ,0)</f>
        <v>0.11479859315978855</v>
      </c>
      <c r="M12" s="5">
        <f>[1]!Tuulekoormus_en(M$5,Qt,ht,zo,M4,JaideJ,0)</f>
        <v>0.11275713273769349</v>
      </c>
      <c r="N12" s="5">
        <f>[1]!Tuulekoormus_en(N$5,Qt,ht,zo,N4,JaideJ,0)</f>
        <v>0.11498336706359828</v>
      </c>
      <c r="O12" s="5">
        <f>[1]!Tuulekoormus_en(O$5,Qt,ht,zo,O4,JaideJ,0)</f>
        <v>0.11701740703344529</v>
      </c>
      <c r="P12" s="5">
        <f>[1]!Tuulekoormus_en(P$5,Qt,ht,zo,P4,JaideJ,0)</f>
        <v>0.11454782887188521</v>
      </c>
      <c r="Q12" s="5">
        <f>[1]!Tuulekoormus_en(Q$5,Qt,ht,zo,Q4,JaideJ,0)</f>
        <v>0.11326737059078418</v>
      </c>
      <c r="R12" s="5">
        <f>[1]!Tuulekoormus_en(R$5,Qt,ht,zo,R4,JaideJ,0)</f>
        <v>0.11337242412609914</v>
      </c>
      <c r="S12" s="5">
        <f>[1]!Tuulekoormus_en(S$5,Qt,ht,zo,S4,JaideJ,0)</f>
        <v>0.11482069158348175</v>
      </c>
      <c r="T12" s="5">
        <f>[1]!Tuulekoormus_en(T$5,Qt,ht,zo,T4,JaideJ,0)</f>
        <v>0.1162665690088132</v>
      </c>
      <c r="U12" s="5">
        <f>[1]!Tuulekoormus_en(U$5,Qt,ht,zo,U4,JaideJ,0)</f>
        <v>0.11588628672946301</v>
      </c>
      <c r="V12" s="5">
        <f>[1]!Tuulekoormus_en(V$5,Qt,ht,zo,V4,JaideJ,0)</f>
        <v>0.11427599252719603</v>
      </c>
      <c r="W12" s="5"/>
      <c r="X12" s="5"/>
      <c r="Y12" s="5"/>
      <c r="Z12" s="5"/>
      <c r="AA12" s="5"/>
    </row>
    <row r="13" spans="1:27" x14ac:dyDescent="0.2">
      <c r="B13" s="7" t="s">
        <v>0</v>
      </c>
      <c r="C13" s="20"/>
      <c r="D13" s="5">
        <f>[1]!Jaitekoormus_EN(D$5,JaideJ,hj)</f>
        <v>9.4580679340199161E-2</v>
      </c>
      <c r="E13" s="5">
        <f>[1]!Jaitekoormus_EN(E$5,JaideJ,hj)</f>
        <v>9.4580679340199161E-2</v>
      </c>
      <c r="F13" s="5">
        <f>[1]!Jaitekoormus_EN(F$5,JaideJ,hj)</f>
        <v>9.4580679340199161E-2</v>
      </c>
      <c r="G13" s="5">
        <f>[1]!Jaitekoormus_EN(G$5,JaideJ,hj)</f>
        <v>9.4580679340199161E-2</v>
      </c>
      <c r="H13" s="5">
        <f>[1]!Jaitekoormus_EN(H$5,JaideJ,hj)</f>
        <v>9.4580679340199161E-2</v>
      </c>
      <c r="I13" s="5">
        <f>[1]!Jaitekoormus_EN(I$5,JaideJ,hj)</f>
        <v>9.4580679340199161E-2</v>
      </c>
      <c r="J13" s="5">
        <f>[1]!Jaitekoormus_EN(J$5,JaideJ,hj)</f>
        <v>9.4580679340199161E-2</v>
      </c>
      <c r="K13" s="5">
        <f>[1]!Jaitekoormus_EN(K$5,JaideJ,hj)</f>
        <v>9.4580679340199161E-2</v>
      </c>
      <c r="L13" s="5">
        <f>[1]!Jaitekoormus_EN(L$5,JaideJ,hj)</f>
        <v>9.4580679340199161E-2</v>
      </c>
      <c r="M13" s="5">
        <f>[1]!Jaitekoormus_EN(M$5,JaideJ,hj)</f>
        <v>9.4580679340199161E-2</v>
      </c>
      <c r="N13" s="5">
        <f>[1]!Jaitekoormus_EN(N$5,JaideJ,hj)</f>
        <v>9.4580679340199161E-2</v>
      </c>
      <c r="O13" s="5">
        <f>[1]!Jaitekoormus_EN(O$5,JaideJ,hj)</f>
        <v>9.4580679340199161E-2</v>
      </c>
      <c r="P13" s="5">
        <f>[1]!Jaitekoormus_EN(P$5,JaideJ,hj)</f>
        <v>9.4580679340199161E-2</v>
      </c>
      <c r="Q13" s="5">
        <f>[1]!Jaitekoormus_EN(Q$5,JaideJ,hj)</f>
        <v>9.4580679340199161E-2</v>
      </c>
      <c r="R13" s="5">
        <f>[1]!Jaitekoormus_EN(R$5,JaideJ,hj)</f>
        <v>9.4580679340199161E-2</v>
      </c>
      <c r="S13" s="5">
        <f>[1]!Jaitekoormus_EN(S$5,JaideJ,hj)</f>
        <v>9.4580679340199161E-2</v>
      </c>
      <c r="T13" s="5">
        <f>[1]!Jaitekoormus_EN(T$5,JaideJ,hj)</f>
        <v>9.4580679340199161E-2</v>
      </c>
      <c r="U13" s="5">
        <f>[1]!Jaitekoormus_EN(U$5,JaideJ,hj)</f>
        <v>9.4580679340199161E-2</v>
      </c>
      <c r="V13" s="5">
        <f>[1]!Jaitekoormus_EN(V$5,JaideJ,hj)</f>
        <v>9.4580679340199161E-2</v>
      </c>
      <c r="W13" s="5"/>
      <c r="X13" s="5"/>
      <c r="Y13" s="5"/>
      <c r="Z13" s="5"/>
      <c r="AA13" s="5"/>
    </row>
    <row r="14" spans="1:27" s="62" customFormat="1" x14ac:dyDescent="0.2">
      <c r="B14" s="62" t="s">
        <v>83</v>
      </c>
      <c r="C14" s="7"/>
      <c r="D14" s="73">
        <f>[1]!juhe(D5,8)</f>
        <v>650</v>
      </c>
      <c r="E14" s="73">
        <f>[1]!juhe(E5,8)</f>
        <v>650</v>
      </c>
      <c r="F14" s="73">
        <f>[1]!juhe(F5,8)</f>
        <v>650</v>
      </c>
      <c r="G14" s="73">
        <f>[1]!juhe(G5,8)</f>
        <v>650</v>
      </c>
      <c r="H14" s="73">
        <f>[1]!juhe(H5,8)</f>
        <v>650</v>
      </c>
      <c r="I14" s="73">
        <f>[1]!juhe(I5,8)</f>
        <v>650</v>
      </c>
      <c r="J14" s="73">
        <f>[1]!juhe(J5,8)</f>
        <v>650</v>
      </c>
      <c r="K14" s="73">
        <f>[1]!juhe(K5,8)</f>
        <v>650</v>
      </c>
      <c r="L14" s="73">
        <f>[1]!juhe(L5,8)</f>
        <v>650</v>
      </c>
      <c r="M14" s="73">
        <f>[1]!juhe(M5,8)</f>
        <v>650</v>
      </c>
      <c r="N14" s="73">
        <f>[1]!juhe(N5,8)</f>
        <v>650</v>
      </c>
      <c r="O14" s="73">
        <f>[1]!juhe(O5,8)</f>
        <v>650</v>
      </c>
      <c r="P14" s="73">
        <f>[1]!juhe(P5,8)</f>
        <v>650</v>
      </c>
      <c r="Q14" s="73">
        <f>[1]!juhe(Q5,8)</f>
        <v>650</v>
      </c>
      <c r="R14" s="73">
        <f>[1]!juhe(R5,8)</f>
        <v>650</v>
      </c>
      <c r="S14" s="73">
        <f>[1]!juhe(S5,8)</f>
        <v>650</v>
      </c>
      <c r="T14" s="73">
        <f>[1]!juhe(T5,8)</f>
        <v>650</v>
      </c>
      <c r="U14" s="73">
        <f>[1]!juhe(U5,8)</f>
        <v>650</v>
      </c>
      <c r="V14" s="73">
        <f>[1]!juhe(V5,8)</f>
        <v>650</v>
      </c>
      <c r="W14" s="73"/>
      <c r="X14" s="73"/>
      <c r="Y14" s="73"/>
      <c r="Z14" s="73"/>
      <c r="AA14" s="73"/>
    </row>
    <row r="15" spans="1:27" x14ac:dyDescent="0.2">
      <c r="B15" s="1"/>
      <c r="C15" s="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">
      <c r="B16" s="1" t="s">
        <v>9</v>
      </c>
      <c r="C16" s="1"/>
    </row>
    <row r="17" spans="1:27" x14ac:dyDescent="0.2">
      <c r="B17" s="2" t="s">
        <v>10</v>
      </c>
      <c r="C17" s="2"/>
      <c r="D17" s="21">
        <f>(MATCH(D20,D29:D107,0)+2)/4</f>
        <v>6</v>
      </c>
      <c r="E17" s="21">
        <f t="shared" ref="E17:J17" si="0">(MATCH(E20,E29:E107,0)+2)/4</f>
        <v>6</v>
      </c>
      <c r="F17" s="21">
        <f t="shared" si="0"/>
        <v>6</v>
      </c>
      <c r="G17" s="21">
        <f t="shared" si="0"/>
        <v>6</v>
      </c>
      <c r="H17" s="21">
        <f t="shared" si="0"/>
        <v>6</v>
      </c>
      <c r="I17" s="21">
        <f t="shared" si="0"/>
        <v>6</v>
      </c>
      <c r="J17" s="21">
        <f t="shared" si="0"/>
        <v>6</v>
      </c>
      <c r="K17" s="21">
        <f t="shared" ref="K17:M17" si="1">(MATCH(K20,K29:K107,0)+2)/4</f>
        <v>6</v>
      </c>
      <c r="L17" s="21">
        <f t="shared" si="1"/>
        <v>6</v>
      </c>
      <c r="M17" s="21">
        <f t="shared" si="1"/>
        <v>6</v>
      </c>
      <c r="N17" s="21">
        <f t="shared" ref="N17:U17" si="2">(MATCH(N20,N29:N107,0)+2)/4</f>
        <v>6</v>
      </c>
      <c r="O17" s="21">
        <f t="shared" si="2"/>
        <v>6</v>
      </c>
      <c r="P17" s="21">
        <f t="shared" si="2"/>
        <v>6</v>
      </c>
      <c r="Q17" s="21">
        <f t="shared" si="2"/>
        <v>6</v>
      </c>
      <c r="R17" s="21">
        <f t="shared" si="2"/>
        <v>6</v>
      </c>
      <c r="S17" s="21">
        <f t="shared" si="2"/>
        <v>6</v>
      </c>
      <c r="T17" s="21">
        <f t="shared" si="2"/>
        <v>6</v>
      </c>
      <c r="U17" s="21">
        <f t="shared" si="2"/>
        <v>6</v>
      </c>
      <c r="V17" s="21">
        <f t="shared" ref="V17" si="3">(MATCH(V20,V29:V107,0)+2)/4</f>
        <v>6</v>
      </c>
      <c r="W17" s="21"/>
      <c r="X17" s="21"/>
      <c r="Y17" s="21"/>
      <c r="Z17" s="21"/>
      <c r="AA17" s="21"/>
    </row>
    <row r="18" spans="1:27" x14ac:dyDescent="0.2">
      <c r="B18" s="2" t="s">
        <v>21</v>
      </c>
      <c r="C18" s="2"/>
      <c r="D18" s="5">
        <f>INDEX(D29:D107,4*D17-3,1)</f>
        <v>0.27308973352590482</v>
      </c>
      <c r="E18" s="5">
        <f t="shared" ref="E18:J18" si="4">INDEX(E29:E107,4*E17-3,1)</f>
        <v>0.27461525027740935</v>
      </c>
      <c r="F18" s="5">
        <f t="shared" si="4"/>
        <v>0.27519657380432272</v>
      </c>
      <c r="G18" s="5">
        <f t="shared" si="4"/>
        <v>0.27541371409062237</v>
      </c>
      <c r="H18" s="5">
        <f t="shared" si="4"/>
        <v>0.27559739327337818</v>
      </c>
      <c r="I18" s="5">
        <f t="shared" si="4"/>
        <v>0.28123580297866874</v>
      </c>
      <c r="J18" s="5">
        <f t="shared" si="4"/>
        <v>0.27620459842871192</v>
      </c>
      <c r="K18" s="5">
        <f t="shared" ref="K18" si="5">INDEX(K29:K107,4*K17-3,1)</f>
        <v>0.27667679754192703</v>
      </c>
      <c r="L18" s="5">
        <f t="shared" ref="L18" si="6">INDEX(L29:L107,4*L17-3,1)</f>
        <v>0.27750866028003185</v>
      </c>
      <c r="M18" s="5">
        <f t="shared" ref="M18:U18" si="7">INDEX(M29:M107,4*M17-3,1)</f>
        <v>0.27305826467589589</v>
      </c>
      <c r="N18" s="5">
        <f t="shared" si="7"/>
        <v>0.27791185482782843</v>
      </c>
      <c r="O18" s="5">
        <f t="shared" si="7"/>
        <v>0.28235442640743208</v>
      </c>
      <c r="P18" s="5">
        <f t="shared" si="7"/>
        <v>0.2769615694613255</v>
      </c>
      <c r="Q18" s="5">
        <f t="shared" si="7"/>
        <v>0.2741698423246654</v>
      </c>
      <c r="R18" s="5">
        <f t="shared" si="7"/>
        <v>0.27439876873036745</v>
      </c>
      <c r="S18" s="5">
        <f t="shared" si="7"/>
        <v>0.27755687785834143</v>
      </c>
      <c r="T18" s="5">
        <f t="shared" si="7"/>
        <v>0.28071364673294624</v>
      </c>
      <c r="U18" s="5">
        <f t="shared" si="7"/>
        <v>0.27988301290078593</v>
      </c>
      <c r="V18" s="5">
        <f t="shared" ref="V18" si="8">INDEX(V29:V107,4*V17-3,1)</f>
        <v>0.2763686381582891</v>
      </c>
      <c r="W18" s="5"/>
      <c r="X18" s="5"/>
      <c r="Y18" s="5"/>
      <c r="Z18" s="5"/>
      <c r="AA18" s="5"/>
    </row>
    <row r="19" spans="1:27" x14ac:dyDescent="0.2">
      <c r="B19" s="2" t="s">
        <v>20</v>
      </c>
      <c r="C19" s="2"/>
      <c r="D19" s="2">
        <f>VLOOKUP(D17,Lähteandmed!$A24:$G81,3)</f>
        <v>-5</v>
      </c>
      <c r="E19" s="2">
        <f>VLOOKUP(E17,Lähteandmed!$A24:$G81,3)</f>
        <v>-5</v>
      </c>
      <c r="F19" s="2">
        <f>VLOOKUP(F17,Lähteandmed!$A24:$G81,3)</f>
        <v>-5</v>
      </c>
      <c r="G19" s="2">
        <f>VLOOKUP(G17,Lähteandmed!$A24:$G81,3)</f>
        <v>-5</v>
      </c>
      <c r="H19" s="2">
        <f>VLOOKUP(H17,Lähteandmed!$A24:$G81,3)</f>
        <v>-5</v>
      </c>
      <c r="I19" s="2">
        <f>VLOOKUP(I17,Lähteandmed!$A24:$G81,3)</f>
        <v>-5</v>
      </c>
      <c r="J19" s="2">
        <f>VLOOKUP(J17,Lähteandmed!$A24:$G81,3)</f>
        <v>-5</v>
      </c>
      <c r="K19" s="2">
        <f>VLOOKUP(K17,Lähteandmed!$A24:$G81,3)</f>
        <v>-5</v>
      </c>
      <c r="L19" s="2">
        <f>VLOOKUP(L17,Lähteandmed!$A24:$G81,3)</f>
        <v>-5</v>
      </c>
      <c r="M19" s="2">
        <f>VLOOKUP(M17,Lähteandmed!$A24:$G81,3)</f>
        <v>-5</v>
      </c>
      <c r="N19" s="2">
        <f>VLOOKUP(N17,Lähteandmed!$A24:$G81,3)</f>
        <v>-5</v>
      </c>
      <c r="O19" s="2">
        <f>VLOOKUP(O17,Lähteandmed!$A24:$G81,3)</f>
        <v>-5</v>
      </c>
      <c r="P19" s="2">
        <f>VLOOKUP(P17,Lähteandmed!$A24:$G81,3)</f>
        <v>-5</v>
      </c>
      <c r="Q19" s="2">
        <f>VLOOKUP(Q17,Lähteandmed!$A24:$G81,3)</f>
        <v>-5</v>
      </c>
      <c r="R19" s="2">
        <f>VLOOKUP(R17,Lähteandmed!$A24:$G81,3)</f>
        <v>-5</v>
      </c>
      <c r="S19" s="2">
        <f>VLOOKUP(S17,Lähteandmed!$A24:$G81,3)</f>
        <v>-5</v>
      </c>
      <c r="T19" s="2">
        <f>VLOOKUP(T17,Lähteandmed!$A24:$G81,3)</f>
        <v>-5</v>
      </c>
      <c r="U19" s="2">
        <f>VLOOKUP(U17,Lähteandmed!$A24:$G81,3)</f>
        <v>-5</v>
      </c>
      <c r="V19" s="2">
        <f>VLOOKUP(V17,Lähteandmed!$A24:$G81,3)</f>
        <v>-5</v>
      </c>
      <c r="W19" s="2"/>
      <c r="X19" s="2"/>
      <c r="Y19" s="2"/>
      <c r="Z19" s="2"/>
      <c r="AA19" s="2"/>
    </row>
    <row r="20" spans="1:27" ht="13.5" thickBot="1" x14ac:dyDescent="0.25">
      <c r="B20" s="23" t="s">
        <v>22</v>
      </c>
      <c r="C20" s="23"/>
      <c r="D20" s="24">
        <f>MAX(D30,D34,D38,D42,D46,D50,D54,D58,D62,D66,D70,D74,D78,D82,D86,D90,D94,D98,D102,D106)</f>
        <v>438.33893537521362</v>
      </c>
      <c r="E20" s="24">
        <f t="shared" ref="E20:J20" si="9">MAX(E30,E34,E38,E42,E46,E50,E54,E58,E62,E66,E70,E74,E78,E82,E86,E90,E94,E98,E102,E106)</f>
        <v>433.65722894668579</v>
      </c>
      <c r="F20" s="24">
        <f>MAX(F30,F34,F38,F42,F46,F50,F54,F58,F62,F66,F70,F74,F78,F82,F86,F90,F94,F98,F102,F106)</f>
        <v>431.88685178756714</v>
      </c>
      <c r="G20" s="24">
        <f t="shared" si="9"/>
        <v>430.92018365859985</v>
      </c>
      <c r="H20" s="24">
        <f t="shared" si="9"/>
        <v>430.68534135818481</v>
      </c>
      <c r="I20" s="24">
        <f t="shared" si="9"/>
        <v>411.19223833084106</v>
      </c>
      <c r="J20" s="24">
        <f t="shared" si="9"/>
        <v>429.15850877761841</v>
      </c>
      <c r="K20" s="24">
        <f t="shared" ref="K20:M20" si="10">MAX(K30,K34,K38,K42,K46,K50,K54,K58,K62,K66,K70,K74,K78,K82,K86,K90,K94,K98,K102,K106)</f>
        <v>427.08688974380493</v>
      </c>
      <c r="L20" s="24">
        <f t="shared" si="10"/>
        <v>425.88871717453003</v>
      </c>
      <c r="M20" s="24">
        <f t="shared" si="10"/>
        <v>439.01699781417847</v>
      </c>
      <c r="N20" s="24">
        <f t="shared" ref="N20:U20" si="11">MAX(N30,N34,N38,N42,N46,N50,N54,N58,N62,N66,N70,N74,N78,N82,N86,N90,N94,N98,N102,N106)</f>
        <v>423.94918203353882</v>
      </c>
      <c r="O20" s="24">
        <f t="shared" si="11"/>
        <v>408.08111429214478</v>
      </c>
      <c r="P20" s="24">
        <f t="shared" si="11"/>
        <v>427.05649137496948</v>
      </c>
      <c r="Q20" s="24">
        <f t="shared" si="11"/>
        <v>434.64285135269165</v>
      </c>
      <c r="R20" s="24">
        <f t="shared" si="11"/>
        <v>434.81713533401489</v>
      </c>
      <c r="S20" s="24">
        <f t="shared" si="11"/>
        <v>500.87302923202515</v>
      </c>
      <c r="T20" s="24">
        <f t="shared" si="11"/>
        <v>413.71876001358032</v>
      </c>
      <c r="U20" s="24">
        <f t="shared" si="11"/>
        <v>417.79357194900513</v>
      </c>
      <c r="V20" s="24">
        <f t="shared" ref="V20" si="12">MAX(V30,V34,V38,V42,V46,V50,V54,V58,V62,V66,V70,V74,V78,V82,V86,V90,V94,V98,V102,V106)</f>
        <v>429.51959371566772</v>
      </c>
      <c r="W20" s="24"/>
      <c r="X20" s="24"/>
      <c r="Y20" s="24"/>
      <c r="Z20" s="24"/>
      <c r="AA20" s="24"/>
    </row>
    <row r="21" spans="1:27" ht="13.5" thickTop="1" x14ac:dyDescent="0.2">
      <c r="B21" s="1" t="s">
        <v>42</v>
      </c>
      <c r="C21" s="1"/>
    </row>
    <row r="22" spans="1:27" x14ac:dyDescent="0.2">
      <c r="B22" s="2" t="s">
        <v>10</v>
      </c>
      <c r="C22" s="2"/>
      <c r="D22" s="21">
        <f>(MATCH(D25,D29:D107,0)+1)/4</f>
        <v>4</v>
      </c>
      <c r="E22" s="21">
        <f t="shared" ref="E22:J22" si="13">(MATCH(E25,E29:E107,0)+1)/4</f>
        <v>4</v>
      </c>
      <c r="F22" s="21">
        <f t="shared" si="13"/>
        <v>4</v>
      </c>
      <c r="G22" s="21">
        <f t="shared" si="13"/>
        <v>4</v>
      </c>
      <c r="H22" s="21">
        <f t="shared" si="13"/>
        <v>4</v>
      </c>
      <c r="I22" s="21">
        <f t="shared" si="13"/>
        <v>4</v>
      </c>
      <c r="J22" s="21">
        <f t="shared" si="13"/>
        <v>4</v>
      </c>
      <c r="K22" s="21">
        <f t="shared" ref="K22:M22" si="14">(MATCH(K25,K29:K107,0)+1)/4</f>
        <v>4</v>
      </c>
      <c r="L22" s="21">
        <f t="shared" si="14"/>
        <v>4</v>
      </c>
      <c r="M22" s="21">
        <f t="shared" si="14"/>
        <v>4</v>
      </c>
      <c r="N22" s="21">
        <f t="shared" ref="N22:U22" si="15">(MATCH(N25,N29:N107,0)+1)/4</f>
        <v>4</v>
      </c>
      <c r="O22" s="21">
        <f t="shared" si="15"/>
        <v>4</v>
      </c>
      <c r="P22" s="21">
        <f t="shared" si="15"/>
        <v>4</v>
      </c>
      <c r="Q22" s="21">
        <f t="shared" si="15"/>
        <v>4</v>
      </c>
      <c r="R22" s="21">
        <f t="shared" si="15"/>
        <v>4</v>
      </c>
      <c r="S22" s="21">
        <f t="shared" si="15"/>
        <v>4</v>
      </c>
      <c r="T22" s="21">
        <f t="shared" si="15"/>
        <v>4</v>
      </c>
      <c r="U22" s="21">
        <f t="shared" si="15"/>
        <v>4</v>
      </c>
      <c r="V22" s="21">
        <f t="shared" ref="V22" si="16">(MATCH(V25,V29:V107,0)+1)/4</f>
        <v>4</v>
      </c>
      <c r="W22" s="21"/>
      <c r="X22" s="21"/>
      <c r="Y22" s="21"/>
      <c r="Z22" s="21"/>
      <c r="AA22" s="21"/>
    </row>
    <row r="23" spans="1:27" x14ac:dyDescent="0.2">
      <c r="B23" s="2" t="s">
        <v>21</v>
      </c>
      <c r="C23" s="2"/>
      <c r="D23" s="5">
        <f>INDEX(D29:D107,4*D22-3,1)</f>
        <v>0.18591295107627881</v>
      </c>
      <c r="E23" s="5">
        <f t="shared" ref="E23:J23" si="17">INDEX(E29:E107,4*E22-3,1)</f>
        <v>0.18591295107627881</v>
      </c>
      <c r="F23" s="5">
        <f t="shared" si="17"/>
        <v>0.18591295107627881</v>
      </c>
      <c r="G23" s="5">
        <f t="shared" si="17"/>
        <v>0.18591295107627881</v>
      </c>
      <c r="H23" s="5">
        <f t="shared" si="17"/>
        <v>0.18591295107627881</v>
      </c>
      <c r="I23" s="5">
        <f t="shared" si="17"/>
        <v>0.18591295107627881</v>
      </c>
      <c r="J23" s="5">
        <f t="shared" si="17"/>
        <v>0.18591295107627881</v>
      </c>
      <c r="K23" s="5">
        <f t="shared" ref="K23" si="18">INDEX(K29:K107,4*K22-3,1)</f>
        <v>0.18591295107627881</v>
      </c>
      <c r="L23" s="5">
        <f t="shared" ref="L23" si="19">INDEX(L29:L107,4*L22-3,1)</f>
        <v>0.18591295107627881</v>
      </c>
      <c r="M23" s="5">
        <f t="shared" ref="M23:U23" si="20">INDEX(M29:M107,4*M22-3,1)</f>
        <v>0.18591295107627881</v>
      </c>
      <c r="N23" s="5">
        <f t="shared" si="20"/>
        <v>0.18591295107627881</v>
      </c>
      <c r="O23" s="5">
        <f t="shared" si="20"/>
        <v>0.18591295107627881</v>
      </c>
      <c r="P23" s="5">
        <f t="shared" si="20"/>
        <v>0.18591295107627881</v>
      </c>
      <c r="Q23" s="5">
        <f t="shared" si="20"/>
        <v>0.18591295107627881</v>
      </c>
      <c r="R23" s="5">
        <f t="shared" si="20"/>
        <v>0.18591295107627881</v>
      </c>
      <c r="S23" s="5">
        <f t="shared" si="20"/>
        <v>0.18591295107627881</v>
      </c>
      <c r="T23" s="5">
        <f t="shared" si="20"/>
        <v>0.18591295107627881</v>
      </c>
      <c r="U23" s="5">
        <f t="shared" si="20"/>
        <v>0.18591295107627881</v>
      </c>
      <c r="V23" s="5">
        <f t="shared" ref="V23" si="21">INDEX(V29:V107,4*V22-3,1)</f>
        <v>0.18591295107627881</v>
      </c>
      <c r="W23" s="5"/>
      <c r="X23" s="5"/>
      <c r="Y23" s="5"/>
      <c r="Z23" s="5"/>
      <c r="AA23" s="5"/>
    </row>
    <row r="24" spans="1:27" x14ac:dyDescent="0.2">
      <c r="B24" s="2" t="s">
        <v>20</v>
      </c>
      <c r="C24" s="2"/>
      <c r="D24" s="2">
        <f>VLOOKUP(D22,Lähteandmed!$A29:$G86,3)</f>
        <v>-5</v>
      </c>
      <c r="E24" s="2">
        <f>VLOOKUP(E22,Lähteandmed!$A29:$G86,3)</f>
        <v>-5</v>
      </c>
      <c r="F24" s="2">
        <f>VLOOKUP(F22,Lähteandmed!$A29:$G86,3)</f>
        <v>-5</v>
      </c>
      <c r="G24" s="2">
        <f>VLOOKUP(G22,Lähteandmed!$A29:$G86,3)</f>
        <v>-5</v>
      </c>
      <c r="H24" s="2">
        <f>VLOOKUP(H22,Lähteandmed!$A29:$G86,3)</f>
        <v>-5</v>
      </c>
      <c r="I24" s="2">
        <f>VLOOKUP(I22,Lähteandmed!$A29:$G86,3)</f>
        <v>-5</v>
      </c>
      <c r="J24" s="2">
        <f>VLOOKUP(J22,Lähteandmed!$A29:$G86,3)</f>
        <v>-5</v>
      </c>
      <c r="K24" s="2">
        <f>VLOOKUP(K22,Lähteandmed!$A29:$G86,3)</f>
        <v>-5</v>
      </c>
      <c r="L24" s="2">
        <f>VLOOKUP(L22,Lähteandmed!$A29:$G86,3)</f>
        <v>-5</v>
      </c>
      <c r="M24" s="2">
        <f>VLOOKUP(M22,Lähteandmed!$A29:$G86,3)</f>
        <v>-5</v>
      </c>
      <c r="N24" s="2">
        <f>VLOOKUP(N22,Lähteandmed!$A29:$G86,3)</f>
        <v>-5</v>
      </c>
      <c r="O24" s="2">
        <f>VLOOKUP(O22,Lähteandmed!$A29:$G86,3)</f>
        <v>-5</v>
      </c>
      <c r="P24" s="2">
        <f>VLOOKUP(P22,Lähteandmed!$A29:$G86,3)</f>
        <v>-5</v>
      </c>
      <c r="Q24" s="2">
        <f>VLOOKUP(Q22,Lähteandmed!$A29:$G86,3)</f>
        <v>-5</v>
      </c>
      <c r="R24" s="2">
        <f>VLOOKUP(R22,Lähteandmed!$A29:$G86,3)</f>
        <v>-5</v>
      </c>
      <c r="S24" s="2">
        <f>VLOOKUP(S22,Lähteandmed!$A29:$G86,3)</f>
        <v>-5</v>
      </c>
      <c r="T24" s="2">
        <f>VLOOKUP(T22,Lähteandmed!$A29:$G86,3)</f>
        <v>-5</v>
      </c>
      <c r="U24" s="2">
        <f>VLOOKUP(U22,Lähteandmed!$A29:$G86,3)</f>
        <v>-5</v>
      </c>
      <c r="V24" s="2">
        <f>VLOOKUP(V22,Lähteandmed!$A29:$G86,3)</f>
        <v>-5</v>
      </c>
      <c r="W24" s="2"/>
      <c r="X24" s="2"/>
      <c r="Y24" s="2"/>
      <c r="Z24" s="2"/>
      <c r="AA24" s="2"/>
    </row>
    <row r="25" spans="1:27" x14ac:dyDescent="0.2">
      <c r="B25" s="57" t="s">
        <v>43</v>
      </c>
      <c r="C25" s="57"/>
      <c r="D25" s="58">
        <f>MAX(D31,D35,D39,D43,D47,D51,D55,D59,D63,D67,D71,D75,D79,D83,D87,D91,D95,D99,D103,D107)</f>
        <v>16.79245314144271</v>
      </c>
      <c r="E25" s="58">
        <f t="shared" ref="E25:J25" si="22">MAX(E31,E35,E39,E43,E47,E51,E55,E59,E63,E67,E71,E75,E79,E83,E87,E91,E95,E99,E103,E107)</f>
        <v>15.026188330883111</v>
      </c>
      <c r="F25" s="58">
        <f t="shared" si="22"/>
        <v>14.401436392129638</v>
      </c>
      <c r="G25" s="58">
        <f t="shared" si="22"/>
        <v>14.187240311117787</v>
      </c>
      <c r="H25" s="58">
        <f t="shared" si="22"/>
        <v>13.984736442331481</v>
      </c>
      <c r="I25" s="58">
        <f t="shared" si="22"/>
        <v>9.3080983132616044</v>
      </c>
      <c r="J25" s="58">
        <f t="shared" si="22"/>
        <v>13.364227295984849</v>
      </c>
      <c r="K25" s="58">
        <f t="shared" ref="K25:M25" si="23">MAX(K31,K35,K39,K43,K47,K51,K55,K59,K63,K67,K71,K75,K79,K83,K87,K91,K95,K99,K103,K107)</f>
        <v>12.934053499659258</v>
      </c>
      <c r="L25" s="58">
        <f t="shared" si="23"/>
        <v>12.120052110028356</v>
      </c>
      <c r="M25" s="58">
        <f t="shared" si="23"/>
        <v>16.803506115474253</v>
      </c>
      <c r="N25" s="58">
        <f t="shared" ref="N25:U25" si="24">MAX(N31,N35,N39,N43,N47,N51,N55,N59,N63,N67,N71,N75,N79,N83,N87,N91,N95,N99,N103,N107)</f>
        <v>11.791617334702931</v>
      </c>
      <c r="O25" s="58">
        <f t="shared" si="24"/>
        <v>8.5620526649405875</v>
      </c>
      <c r="P25" s="58">
        <f t="shared" si="24"/>
        <v>12.635393448756897</v>
      </c>
      <c r="Q25" s="58">
        <f t="shared" si="24"/>
        <v>15.539131050763809</v>
      </c>
      <c r="R25" s="58">
        <f t="shared" si="24"/>
        <v>15.24367597738067</v>
      </c>
      <c r="S25" s="58">
        <f t="shared" si="24"/>
        <v>9.7603131515604957</v>
      </c>
      <c r="T25" s="58">
        <f t="shared" si="24"/>
        <v>9.6448150368073513</v>
      </c>
      <c r="U25" s="58">
        <f t="shared" si="24"/>
        <v>10.204318572954335</v>
      </c>
      <c r="V25" s="58">
        <f t="shared" ref="V25" si="25">MAX(V31,V35,V39,V43,V47,V51,V55,V59,V63,V67,V71,V75,V79,V83,V87,V91,V95,V99,V103,V107)</f>
        <v>13.171156044686752</v>
      </c>
      <c r="W25" s="58"/>
      <c r="X25" s="58"/>
      <c r="Y25" s="58"/>
      <c r="Z25" s="58"/>
      <c r="AA25" s="58"/>
    </row>
    <row r="26" spans="1:27" ht="13.5" thickBot="1" x14ac:dyDescent="0.25">
      <c r="B26" s="59" t="s">
        <v>49</v>
      </c>
      <c r="C26" s="59"/>
      <c r="D26" s="60">
        <f>D25/D4^2*1000000</f>
        <v>71.136190993192187</v>
      </c>
      <c r="E26" s="60">
        <f t="shared" ref="E26:J26" si="26">E25/E4^2*1000000</f>
        <v>71.773222088793631</v>
      </c>
      <c r="F26" s="60">
        <f t="shared" si="26"/>
        <v>72.007661822514308</v>
      </c>
      <c r="G26" s="60">
        <f t="shared" si="26"/>
        <v>72.15852151165673</v>
      </c>
      <c r="H26" s="60">
        <f t="shared" si="26"/>
        <v>72.163463106821069</v>
      </c>
      <c r="I26" s="60">
        <f t="shared" si="26"/>
        <v>74.796321258597644</v>
      </c>
      <c r="J26" s="60">
        <f t="shared" si="26"/>
        <v>72.333947577575046</v>
      </c>
      <c r="K26" s="60">
        <f t="shared" ref="K26" si="27">K25/K4^2*1000000</f>
        <v>72.653156836351997</v>
      </c>
      <c r="L26" s="60">
        <f t="shared" ref="L26" si="28">L25/L4^2*1000000</f>
        <v>72.680514833522111</v>
      </c>
      <c r="M26" s="60">
        <f t="shared" ref="M26:U26" si="29">M25/M4^2*1000000</f>
        <v>71.006895876556712</v>
      </c>
      <c r="N26" s="60">
        <f t="shared" si="29"/>
        <v>72.987026315941051</v>
      </c>
      <c r="O26" s="60">
        <f t="shared" si="29"/>
        <v>75.112207991951863</v>
      </c>
      <c r="P26" s="60">
        <f t="shared" si="29"/>
        <v>72.582122338241902</v>
      </c>
      <c r="Q26" s="60">
        <f t="shared" si="29"/>
        <v>71.66730858178633</v>
      </c>
      <c r="R26" s="60">
        <f t="shared" si="29"/>
        <v>71.582466126789271</v>
      </c>
      <c r="S26" s="60">
        <f t="shared" si="29"/>
        <v>58.752015612573523</v>
      </c>
      <c r="T26" s="60">
        <f t="shared" si="29"/>
        <v>74.390422389402588</v>
      </c>
      <c r="U26" s="60">
        <f t="shared" si="29"/>
        <v>73.737811019775606</v>
      </c>
      <c r="V26" s="60">
        <f t="shared" ref="V26" si="30">V25/V4^2*1000000</f>
        <v>72.214280573916994</v>
      </c>
      <c r="W26" s="60"/>
      <c r="X26" s="60"/>
      <c r="Y26" s="60"/>
      <c r="Z26" s="60"/>
      <c r="AA26" s="60"/>
    </row>
    <row r="27" spans="1:27" ht="13.5" thickTop="1" x14ac:dyDescent="0.2">
      <c r="B27" s="57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7" x14ac:dyDescent="0.2">
      <c r="B28" s="1" t="s">
        <v>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8.25" x14ac:dyDescent="0.2">
      <c r="A29" s="187">
        <v>1</v>
      </c>
      <c r="B29" s="188" t="str">
        <f>Lähteandmed!B24</f>
        <v>Tuule piirkiirus</v>
      </c>
      <c r="C29" s="81" t="s">
        <v>288</v>
      </c>
      <c r="D29" s="6">
        <f>SQRT((kaalutegur R_1*[1]!juhe(D5,6)+jaitetegur R_1*[1]!Jaitekoormus_EN(D$5,JaideJ,hj))^2+(tuuletegur R_1*[1]!Tuulekoormus_en(D$5,Qt,ht,zo,D$4,JaideJ,jaitetegur R_1))^2)</f>
        <v>0.16669856535492505</v>
      </c>
      <c r="E29" s="6">
        <f>SQRT((kaalutegur R_1*[1]!juhe(E5,6)+jaitetegur R_1*[1]!Jaitekoormus_EN(E$5,JaideJ,hj))^2+(tuuletegur R_1*[1]!Tuulekoormus_en(E$5,Qt,ht,zo,E$4,JaideJ,jaitetegur R_1))^2)</f>
        <v>0.16762725333627659</v>
      </c>
      <c r="F29" s="6">
        <f>SQRT((kaalutegur R_1*[1]!juhe(F5,6)+jaitetegur R_1*[1]!Jaitekoormus_EN(F$5,JaideJ,hj))^2+(tuuletegur R_1*[1]!Tuulekoormus_en(F$5,Qt,ht,zo,F$4,JaideJ,jaitetegur R_1))^2)</f>
        <v>0.16798114898108898</v>
      </c>
      <c r="G29" s="6">
        <f>SQRT((kaalutegur R_1*[1]!juhe(G5,6)+jaitetegur R_1*[1]!Jaitekoormus_EN(G$5,JaideJ,hj))^2+(tuuletegur R_1*[1]!Tuulekoormus_en(G$5,Qt,ht,zo,G$4,JaideJ,jaitetegur R_1))^2)</f>
        <v>0.16811333922555105</v>
      </c>
      <c r="H29" s="6">
        <f>SQRT((kaalutegur R_1*[1]!juhe(H5,6)+jaitetegur R_1*[1]!Jaitekoormus_EN(H$5,JaideJ,hj))^2+(tuuletegur R_1*[1]!Tuulekoormus_en(H$5,Qt,ht,zo,H$4,JaideJ,jaitetegur R_1))^2)</f>
        <v>0.16822515930050844</v>
      </c>
      <c r="I29" s="6">
        <f>SQRT((kaalutegur R_1*[1]!juhe(I5,6)+jaitetegur R_1*[1]!Jaitekoormus_EN(I$5,JaideJ,hj))^2+(tuuletegur R_1*[1]!Tuulekoormus_en(I$5,Qt,ht,zo,I$4,JaideJ,jaitetegur R_1))^2)</f>
        <v>0.17165780061127717</v>
      </c>
      <c r="J29" s="6">
        <f>SQRT((kaalutegur R_1*[1]!juhe(J5,6)+jaitetegur R_1*[1]!Jaitekoormus_EN(J$5,JaideJ,hj))^2+(tuuletegur R_1*[1]!Tuulekoormus_en(J$5,Qt,ht,zo,J$4,JaideJ,jaitetegur R_1))^2)</f>
        <v>0.16859481460634987</v>
      </c>
      <c r="K29" s="6">
        <f>SQRT((kaalutegur R_1*[1]!juhe(K5,6)+jaitetegur R_1*[1]!Jaitekoormus_EN(K$5,JaideJ,hj))^2+(tuuletegur R_1*[1]!Tuulekoormus_en(K$5,Qt,ht,zo,K$4,JaideJ,jaitetegur R_1))^2)</f>
        <v>0.1688822822092009</v>
      </c>
      <c r="L29" s="6">
        <f>SQRT((kaalutegur R_1*[1]!juhe(L5,6)+jaitetegur R_1*[1]!Jaitekoormus_EN(L$5,JaideJ,hj))^2+(tuuletegur R_1*[1]!Tuulekoormus_en(L$5,Qt,ht,zo,L$4,JaideJ,jaitetegur R_1))^2)</f>
        <v>0.16938871067244896</v>
      </c>
      <c r="M29" s="6">
        <f>SQRT((kaalutegur R_1*[1]!juhe(M5,6)+jaitetegur R_1*[1]!Jaitekoormus_EN(M$5,JaideJ,hj))^2+(tuuletegur R_1*[1]!Tuulekoormus_en(M$5,Qt,ht,zo,M$4,JaideJ,jaitetegur R_1))^2)</f>
        <v>0.16667940822765906</v>
      </c>
      <c r="N29" s="6">
        <f>SQRT((kaalutegur R_1*[1]!juhe(N5,6)+jaitetegur R_1*[1]!Jaitekoormus_EN(N$5,JaideJ,hj))^2+(tuuletegur R_1*[1]!Tuulekoormus_en(N$5,Qt,ht,zo,N$4,JaideJ,jaitetegur R_1))^2)</f>
        <v>0.16963417230768413</v>
      </c>
      <c r="O29" s="6">
        <f>SQRT((kaalutegur R_1*[1]!juhe(O5,6)+jaitetegur R_1*[1]!Jaitekoormus_EN(O$5,JaideJ,hj))^2+(tuuletegur R_1*[1]!Tuulekoormus_en(O$5,Qt,ht,zo,O$4,JaideJ,jaitetegur R_1))^2)</f>
        <v>0.17233883530913388</v>
      </c>
      <c r="P29" s="6">
        <f>SQRT((kaalutegur R_1*[1]!juhe(P5,6)+jaitetegur R_1*[1]!Jaitekoormus_EN(P$5,JaideJ,hj))^2+(tuuletegur R_1*[1]!Tuulekoormus_en(P$5,Qt,ht,zo,P$4,JaideJ,jaitetegur R_1))^2)</f>
        <v>0.16905564762691272</v>
      </c>
      <c r="Q29" s="6">
        <f>SQRT((kaalutegur R_1*[1]!juhe(Q5,6)+jaitetegur R_1*[1]!Jaitekoormus_EN(Q$5,JaideJ,hj))^2+(tuuletegur R_1*[1]!Tuulekoormus_en(Q$5,Qt,ht,zo,Q$4,JaideJ,jaitetegur R_1))^2)</f>
        <v>0.16735610114805519</v>
      </c>
      <c r="R29" s="6">
        <f>SQRT((kaalutegur R_1*[1]!juhe(R5,6)+jaitetegur R_1*[1]!Jaitekoormus_EN(R$5,JaideJ,hj))^2+(tuuletegur R_1*[1]!Tuulekoormus_en(R$5,Qt,ht,zo,R$4,JaideJ,jaitetegur R_1))^2)</f>
        <v>0.16749546513970787</v>
      </c>
      <c r="S29" s="6">
        <f>SQRT((kaalutegur R_1*[1]!juhe(S5,6)+jaitetegur R_1*[1]!Jaitekoormus_EN(S$5,JaideJ,hj))^2+(tuuletegur R_1*[1]!Tuulekoormus_en(S$5,Qt,ht,zo,S$4,JaideJ,jaitetegur R_1))^2)</f>
        <v>0.16941806510165824</v>
      </c>
      <c r="T29" s="6">
        <f>SQRT((kaalutegur R_1*[1]!juhe(T5,6)+jaitetegur R_1*[1]!Jaitekoormus_EN(T$5,JaideJ,hj))^2+(tuuletegur R_1*[1]!Tuulekoormus_en(T$5,Qt,ht,zo,T$4,JaideJ,jaitetegur R_1))^2)</f>
        <v>0.17133990642987695</v>
      </c>
      <c r="U29" s="6">
        <f>SQRT((kaalutegur R_1*[1]!juhe(U5,6)+jaitetegur R_1*[1]!Jaitekoormus_EN(U$5,JaideJ,hj))^2+(tuuletegur R_1*[1]!Tuulekoormus_en(U$5,Qt,ht,zo,U$4,JaideJ,jaitetegur R_1))^2)</f>
        <v>0.1708342109936089</v>
      </c>
      <c r="V29" s="6">
        <f>SQRT((kaalutegur R_1*[1]!juhe(V5,6)+jaitetegur R_1*[1]!Jaitekoormus_EN(V$5,JaideJ,hj))^2+(tuuletegur R_1*[1]!Tuulekoormus_en(V$5,Qt,ht,zo,V$4,JaideJ,jaitetegur R_1))^2)</f>
        <v>0.16869467933941629</v>
      </c>
      <c r="W29" s="6"/>
      <c r="X29" s="6"/>
      <c r="Y29" s="6"/>
      <c r="Z29" s="6"/>
      <c r="AA29" s="6"/>
    </row>
    <row r="30" spans="1:27" x14ac:dyDescent="0.2">
      <c r="A30" s="187"/>
      <c r="B30" s="188"/>
      <c r="C30" s="81" t="s">
        <v>104</v>
      </c>
      <c r="D30" s="3">
        <f>[1]!Olekuvorrand(D$4,D$5,D$8,5,D$11,Lähteandmed!$C24,D29)</f>
        <v>300.098717212677</v>
      </c>
      <c r="E30" s="3">
        <f>[1]!Olekuvorrand(E$4,E$5,E$8,5,E$11,Lähteandmed!$C24,E29)</f>
        <v>299.25519227981567</v>
      </c>
      <c r="F30" s="3">
        <f>[1]!Olekuvorrand(F$4,F$5,F$8,5,F$11,Lähteandmed!$C24,F29)</f>
        <v>298.96742105484009</v>
      </c>
      <c r="G30" s="3">
        <f>[1]!Olekuvorrand(G$4,G$5,G$8,5,G$11,Lähteandmed!$C24,G29)</f>
        <v>298.58201742172241</v>
      </c>
      <c r="H30" s="3">
        <f>[1]!Olekuvorrand(H$4,H$5,H$8,5,H$11,Lähteandmed!$C24,H29)</f>
        <v>298.79337549209595</v>
      </c>
      <c r="I30" s="3">
        <f>[1]!Olekuvorrand(I$4,I$5,I$8,5,I$11,Lähteandmed!$C24,I29)</f>
        <v>294.32064294815063</v>
      </c>
      <c r="J30" s="3">
        <f>[1]!Olekuvorrand(J$4,J$5,J$8,5,J$11,Lähteandmed!$C24,J29)</f>
        <v>298.81316423416138</v>
      </c>
      <c r="K30" s="3">
        <f>[1]!Olekuvorrand(K$4,K$5,K$8,5,K$11,Lähteandmed!$C24,K29)</f>
        <v>298.01303148269653</v>
      </c>
      <c r="L30" s="3">
        <f>[1]!Olekuvorrand(L$4,L$5,L$8,5,L$11,Lähteandmed!$C24,L29)</f>
        <v>298.92224073410034</v>
      </c>
      <c r="M30" s="3">
        <f>[1]!Olekuvorrand(M$4,M$5,M$8,5,M$11,Lähteandmed!$C24,M29)</f>
        <v>300.63551664352417</v>
      </c>
      <c r="N30" s="3">
        <f>[1]!Olekuvorrand(N$4,N$5,N$8,5,N$11,Lähteandmed!$C24,N29)</f>
        <v>298.08706045150757</v>
      </c>
      <c r="O30" s="3">
        <f>[1]!Olekuvorrand(O$4,O$5,O$8,5,O$11,Lähteandmed!$C24,O29)</f>
        <v>294.25162076950073</v>
      </c>
      <c r="P30" s="3">
        <f>[1]!Olekuvorrand(P$4,P$5,P$8,5,P$11,Lähteandmed!$C24,P29)</f>
        <v>298.67511987686157</v>
      </c>
      <c r="Q30" s="3">
        <f>[1]!Olekuvorrand(Q$4,Q$5,Q$8,5,Q$11,Lähteandmed!$C24,Q29)</f>
        <v>299.14838075637817</v>
      </c>
      <c r="R30" s="3">
        <f>[1]!Olekuvorrand(R$4,R$5,R$8,5,R$11,Lähteandmed!$C24,R29)</f>
        <v>299.81976747512817</v>
      </c>
      <c r="S30" s="3">
        <f>[1]!Olekuvorrand(S$4,S$5,S$8,5,S$11,Lähteandmed!$C24,S29)</f>
        <v>374.99946355819702</v>
      </c>
      <c r="T30" s="3">
        <f>[1]!Olekuvorrand(T$4,T$5,T$8,5,T$11,Lähteandmed!$C24,T29)</f>
        <v>295.4217791557312</v>
      </c>
      <c r="U30" s="3">
        <f>[1]!Olekuvorrand(U$4,U$5,U$8,5,U$11,Lähteandmed!$C24,U29)</f>
        <v>297.21885919570923</v>
      </c>
      <c r="V30" s="3">
        <f>[1]!Olekuvorrand(V$4,V$5,V$8,5,V$11,Lähteandmed!$C24,V29)</f>
        <v>299.54308271408081</v>
      </c>
      <c r="W30" s="3"/>
      <c r="X30" s="3"/>
      <c r="Y30" s="3"/>
      <c r="Z30" s="3"/>
      <c r="AA30" s="3"/>
    </row>
    <row r="31" spans="1:27" ht="12.75" customHeight="1" x14ac:dyDescent="0.2">
      <c r="A31" s="42"/>
      <c r="B31" s="188"/>
      <c r="C31" s="81" t="s">
        <v>105</v>
      </c>
      <c r="D31" s="3">
        <f>[1]!ripe(D30,D$11+Lähteandmed!$E24*$D$13,D$4,0)</f>
        <v>5.2604535976653297</v>
      </c>
      <c r="E31" s="3">
        <f>[1]!ripe(E30,E$11+Lähteandmed!$E24*$D$13,E$4,0)</f>
        <v>4.6785199429006337</v>
      </c>
      <c r="F31" s="3">
        <f>[1]!ripe(F30,F$11+Lähteandmed!$E24*$D$13,F$4,0)</f>
        <v>4.4737017904118384</v>
      </c>
      <c r="G31" s="3">
        <f>[1]!ripe(G30,G$11+Lähteandmed!$E24*$D$13,G$4,0)</f>
        <v>4.403626189005946</v>
      </c>
      <c r="H31" s="3">
        <f>[1]!ripe(H30,H$11+Lähteandmed!$E24*$D$13,H$4,0)</f>
        <v>4.3374027429327828</v>
      </c>
      <c r="I31" s="3">
        <f>[1]!ripe(I30,I$11+Lähteandmed!$E24*$D$13,I$4,0)</f>
        <v>2.8276379055198078</v>
      </c>
      <c r="J31" s="3">
        <f>[1]!ripe(J30,J$11+Lähteandmed!$E24*$D$13,J$4,0)</f>
        <v>4.1349070841612292</v>
      </c>
      <c r="K31" s="3">
        <f>[1]!ripe(K30,K$11+Lähteandmed!$E24*$D$13,K$4,0)</f>
        <v>3.9949256707709844</v>
      </c>
      <c r="L31" s="3">
        <f>[1]!ripe(L30,L$11+Lähteandmed!$E24*$D$13,L$4,0)</f>
        <v>3.7307148688577296</v>
      </c>
      <c r="M31" s="3">
        <f>[1]!ripe(M30,M$11+Lähteandmed!$E24*$D$13,M$4,0)</f>
        <v>5.2640849562383334</v>
      </c>
      <c r="N31" s="3">
        <f>[1]!ripe(N30,N$11+Lähteandmed!$E24*$D$13,N$4,0)</f>
        <v>3.6245022850439588</v>
      </c>
      <c r="O31" s="3">
        <f>[1]!ripe(O30,O$11+Lähteandmed!$E24*$D$13,O$4,0)</f>
        <v>2.5906712023167677</v>
      </c>
      <c r="P31" s="3">
        <f>[1]!ripe(P30,P$11+Lähteandmed!$E24*$D$13,P$4,0)</f>
        <v>3.8978386272308794</v>
      </c>
      <c r="Q31" s="3">
        <f>[1]!ripe(Q30,Q$11+Lähteandmed!$E24*$D$13,Q$4,0)</f>
        <v>4.8471088522250749</v>
      </c>
      <c r="R31" s="3">
        <f>[1]!ripe(R30,R$11+Lähteandmed!$E24*$D$13,R$4,0)</f>
        <v>4.7499231631031149</v>
      </c>
      <c r="S31" s="3">
        <f>[1]!ripe(S30,S$11+Lähteandmed!$E24*$D$13,S$4,0)</f>
        <v>2.9626075811751482</v>
      </c>
      <c r="T31" s="3">
        <f>[1]!ripe(T30,T$11+Lähteandmed!$E24*$D$13,T$4,0)</f>
        <v>2.9349328177615925</v>
      </c>
      <c r="U31" s="3">
        <f>[1]!ripe(U30,U$11+Lähteandmed!$E24*$D$13,U$4,0)</f>
        <v>3.113731782980139</v>
      </c>
      <c r="V31" s="3">
        <f>[1]!ripe(V30,V$11+Lähteandmed!$E24*$D$13,V$4,0)</f>
        <v>4.0719769047830416</v>
      </c>
      <c r="W31" s="3"/>
      <c r="X31" s="3"/>
      <c r="Y31" s="3"/>
      <c r="Z31" s="3"/>
      <c r="AA31" s="3"/>
    </row>
    <row r="32" spans="1:27" x14ac:dyDescent="0.2">
      <c r="A32" s="42"/>
      <c r="B32" s="188"/>
      <c r="C32" s="81" t="s">
        <v>49</v>
      </c>
      <c r="D32" s="55">
        <f>D31/D$4^2*1000000</f>
        <v>22.284333842255762</v>
      </c>
      <c r="E32" s="55">
        <f t="shared" ref="E32" si="31">E31/E$4^2*1000000</f>
        <v>22.347147760587287</v>
      </c>
      <c r="F32" s="55">
        <f t="shared" ref="F32:M32" si="32">F31/F$4^2*1000000</f>
        <v>22.368658017668423</v>
      </c>
      <c r="G32" s="55">
        <f t="shared" si="32"/>
        <v>22.397531029320024</v>
      </c>
      <c r="H32" s="55">
        <f t="shared" si="32"/>
        <v>22.381687642793494</v>
      </c>
      <c r="I32" s="55">
        <f t="shared" si="32"/>
        <v>22.721817718977025</v>
      </c>
      <c r="J32" s="55">
        <f t="shared" si="32"/>
        <v>22.380205427493888</v>
      </c>
      <c r="K32" s="55">
        <f t="shared" si="32"/>
        <v>22.440293858049941</v>
      </c>
      <c r="L32" s="55">
        <f t="shared" si="32"/>
        <v>22.37203890743184</v>
      </c>
      <c r="M32" s="55">
        <f t="shared" si="32"/>
        <v>22.244544073379199</v>
      </c>
      <c r="N32" s="55">
        <f t="shared" ref="N32:U32" si="33">N31/N$4^2*1000000</f>
        <v>22.434720882786905</v>
      </c>
      <c r="O32" s="55">
        <f t="shared" si="33"/>
        <v>22.727147543015882</v>
      </c>
      <c r="P32" s="55">
        <f t="shared" si="33"/>
        <v>22.390549312433983</v>
      </c>
      <c r="Q32" s="55">
        <f t="shared" si="33"/>
        <v>22.355126854075124</v>
      </c>
      <c r="R32" s="55">
        <f t="shared" si="33"/>
        <v>22.305066995139896</v>
      </c>
      <c r="S32" s="55">
        <f t="shared" si="33"/>
        <v>17.833358844157793</v>
      </c>
      <c r="T32" s="55">
        <f t="shared" si="33"/>
        <v>22.637125871734373</v>
      </c>
      <c r="U32" s="55">
        <f t="shared" si="33"/>
        <v>22.500254587130666</v>
      </c>
      <c r="V32" s="55">
        <f t="shared" ref="V32" si="34">V31/V$4^2*1000000</f>
        <v>22.325669948397163</v>
      </c>
      <c r="W32" s="55"/>
      <c r="X32" s="55"/>
      <c r="Y32" s="55"/>
      <c r="Z32" s="55"/>
      <c r="AA32" s="55"/>
    </row>
    <row r="33" spans="1:27" ht="38.25" x14ac:dyDescent="0.2">
      <c r="A33" s="177">
        <v>2</v>
      </c>
      <c r="B33" s="189" t="str">
        <f>Lähteandmed!B27</f>
        <v>Miinimumtemperatuur</v>
      </c>
      <c r="C33" s="82" t="s">
        <v>288</v>
      </c>
      <c r="D33" s="9">
        <f>SQRT((kaalutegur R_2*[1]!juhe(D5,6)+jaitetegur R_2*[1]!Jaitekoormus_EN(D$5,JaideJ,hj))^2+(tuuletegur R_2*[1]!Tuulekoormus_en(D$5,Qt,ht,zo,D$4,JaideJ,jaitetegur R_2))^2)</f>
        <v>5.3499999999999999E-2</v>
      </c>
      <c r="E33" s="9">
        <f>SQRT((kaalutegur R_2*[1]!juhe(E5,6)+jaitetegur R_2*[1]!Jaitekoormus_EN(E$5,JaideJ,hj))^2+(tuuletegur R_2*[1]!Tuulekoormus_en(E$5,Qt,ht,zo,E$4,JaideJ,jaitetegur R_2))^2)</f>
        <v>5.3499999999999999E-2</v>
      </c>
      <c r="F33" s="9">
        <f>SQRT((kaalutegur R_2*[1]!juhe(F5,6)+jaitetegur R_2*[1]!Jaitekoormus_EN(F$5,JaideJ,hj))^2+(tuuletegur R_2*[1]!Tuulekoormus_en(F$5,Qt,ht,zo,F$4,JaideJ,jaitetegur R_2))^2)</f>
        <v>5.3499999999999999E-2</v>
      </c>
      <c r="G33" s="9">
        <f>SQRT((kaalutegur R_2*[1]!juhe(G5,6)+jaitetegur R_2*[1]!Jaitekoormus_EN(G$5,JaideJ,hj))^2+(tuuletegur R_2*[1]!Tuulekoormus_en(G$5,Qt,ht,zo,G$4,JaideJ,jaitetegur R_2))^2)</f>
        <v>5.3499999999999999E-2</v>
      </c>
      <c r="H33" s="9">
        <f>SQRT((kaalutegur R_2*[1]!juhe(H5,6)+jaitetegur R_2*[1]!Jaitekoormus_EN(H$5,JaideJ,hj))^2+(tuuletegur R_2*[1]!Tuulekoormus_en(H$5,Qt,ht,zo,H$4,JaideJ,jaitetegur R_2))^2)</f>
        <v>5.3499999999999999E-2</v>
      </c>
      <c r="I33" s="9">
        <f>SQRT((kaalutegur R_2*[1]!juhe(I5,6)+jaitetegur R_2*[1]!Jaitekoormus_EN(I$5,JaideJ,hj))^2+(tuuletegur R_2*[1]!Tuulekoormus_en(I$5,Qt,ht,zo,I$4,JaideJ,jaitetegur R_2))^2)</f>
        <v>5.3499999999999999E-2</v>
      </c>
      <c r="J33" s="9">
        <f>SQRT((kaalutegur R_2*[1]!juhe(J5,6)+jaitetegur R_2*[1]!Jaitekoormus_EN(J$5,JaideJ,hj))^2+(tuuletegur R_2*[1]!Tuulekoormus_en(J$5,Qt,ht,zo,J$4,JaideJ,jaitetegur R_2))^2)</f>
        <v>5.3499999999999999E-2</v>
      </c>
      <c r="K33" s="9">
        <f>SQRT((kaalutegur R_2*[1]!juhe(K5,6)+jaitetegur R_2*[1]!Jaitekoormus_EN(K$5,JaideJ,hj))^2+(tuuletegur R_2*[1]!Tuulekoormus_en(K$5,Qt,ht,zo,K$4,JaideJ,jaitetegur R_2))^2)</f>
        <v>5.3499999999999999E-2</v>
      </c>
      <c r="L33" s="9">
        <f>SQRT((kaalutegur R_2*[1]!juhe(L5,6)+jaitetegur R_2*[1]!Jaitekoormus_EN(L$5,JaideJ,hj))^2+(tuuletegur R_2*[1]!Tuulekoormus_en(L$5,Qt,ht,zo,L$4,JaideJ,jaitetegur R_2))^2)</f>
        <v>5.3499999999999999E-2</v>
      </c>
      <c r="M33" s="9">
        <f>SQRT((kaalutegur R_2*[1]!juhe(M5,6)+jaitetegur R_2*[1]!Jaitekoormus_EN(M$5,JaideJ,hj))^2+(tuuletegur R_2*[1]!Tuulekoormus_en(M$5,Qt,ht,zo,M$4,JaideJ,jaitetegur R_2))^2)</f>
        <v>5.3499999999999999E-2</v>
      </c>
      <c r="N33" s="9">
        <f>SQRT((kaalutegur R_2*[1]!juhe(N5,6)+jaitetegur R_2*[1]!Jaitekoormus_EN(N$5,JaideJ,hj))^2+(tuuletegur R_2*[1]!Tuulekoormus_en(N$5,Qt,ht,zo,N$4,JaideJ,jaitetegur R_2))^2)</f>
        <v>5.3499999999999999E-2</v>
      </c>
      <c r="O33" s="9">
        <f>SQRT((kaalutegur R_2*[1]!juhe(O5,6)+jaitetegur R_2*[1]!Jaitekoormus_EN(O$5,JaideJ,hj))^2+(tuuletegur R_2*[1]!Tuulekoormus_en(O$5,Qt,ht,zo,O$4,JaideJ,jaitetegur R_2))^2)</f>
        <v>5.3499999999999999E-2</v>
      </c>
      <c r="P33" s="9">
        <f>SQRT((kaalutegur R_2*[1]!juhe(P5,6)+jaitetegur R_2*[1]!Jaitekoormus_EN(P$5,JaideJ,hj))^2+(tuuletegur R_2*[1]!Tuulekoormus_en(P$5,Qt,ht,zo,P$4,JaideJ,jaitetegur R_2))^2)</f>
        <v>5.3499999999999999E-2</v>
      </c>
      <c r="Q33" s="9">
        <f>SQRT((kaalutegur R_2*[1]!juhe(Q5,6)+jaitetegur R_2*[1]!Jaitekoormus_EN(Q$5,JaideJ,hj))^2+(tuuletegur R_2*[1]!Tuulekoormus_en(Q$5,Qt,ht,zo,Q$4,JaideJ,jaitetegur R_2))^2)</f>
        <v>5.3499999999999999E-2</v>
      </c>
      <c r="R33" s="9">
        <f>SQRT((kaalutegur R_2*[1]!juhe(R5,6)+jaitetegur R_2*[1]!Jaitekoormus_EN(R$5,JaideJ,hj))^2+(tuuletegur R_2*[1]!Tuulekoormus_en(R$5,Qt,ht,zo,R$4,JaideJ,jaitetegur R_2))^2)</f>
        <v>5.3499999999999999E-2</v>
      </c>
      <c r="S33" s="9">
        <f>SQRT((kaalutegur R_2*[1]!juhe(S5,6)+jaitetegur R_2*[1]!Jaitekoormus_EN(S$5,JaideJ,hj))^2+(tuuletegur R_2*[1]!Tuulekoormus_en(S$5,Qt,ht,zo,S$4,JaideJ,jaitetegur R_2))^2)</f>
        <v>5.3499999999999999E-2</v>
      </c>
      <c r="T33" s="9">
        <f>SQRT((kaalutegur R_2*[1]!juhe(T5,6)+jaitetegur R_2*[1]!Jaitekoormus_EN(T$5,JaideJ,hj))^2+(tuuletegur R_2*[1]!Tuulekoormus_en(T$5,Qt,ht,zo,T$4,JaideJ,jaitetegur R_2))^2)</f>
        <v>5.3499999999999999E-2</v>
      </c>
      <c r="U33" s="9">
        <f>SQRT((kaalutegur R_2*[1]!juhe(U5,6)+jaitetegur R_2*[1]!Jaitekoormus_EN(U$5,JaideJ,hj))^2+(tuuletegur R_2*[1]!Tuulekoormus_en(U$5,Qt,ht,zo,U$4,JaideJ,jaitetegur R_2))^2)</f>
        <v>5.3499999999999999E-2</v>
      </c>
      <c r="V33" s="9">
        <f>SQRT((kaalutegur R_2*[1]!juhe(V5,6)+jaitetegur R_2*[1]!Jaitekoormus_EN(V$5,JaideJ,hj))^2+(tuuletegur R_2*[1]!Tuulekoormus_en(V$5,Qt,ht,zo,V$4,JaideJ,jaitetegur R_2))^2)</f>
        <v>5.3499999999999999E-2</v>
      </c>
      <c r="W33" s="9"/>
      <c r="X33" s="9"/>
      <c r="Y33" s="9"/>
      <c r="Z33" s="9"/>
      <c r="AA33" s="9"/>
    </row>
    <row r="34" spans="1:27" x14ac:dyDescent="0.2">
      <c r="A34" s="177"/>
      <c r="B34" s="189"/>
      <c r="C34" s="82" t="s">
        <v>104</v>
      </c>
      <c r="D34" s="22">
        <f>[1]!Olekuvorrand(D$4,D$5,D$8,5,D$11,Lähteandmed!$C27,D33)</f>
        <v>130.45257329940796</v>
      </c>
      <c r="E34" s="22">
        <f>[1]!Olekuvorrand(E$4,E$5,E$8,5,E$11,Lähteandmed!$C27,E33)</f>
        <v>134.35035943984985</v>
      </c>
      <c r="F34" s="22">
        <f>[1]!Olekuvorrand(F$4,F$5,F$8,5,F$11,Lähteandmed!$C27,F33)</f>
        <v>136.06375455856323</v>
      </c>
      <c r="G34" s="22">
        <f>[1]!Olekuvorrand(G$4,G$5,G$8,5,G$11,Lähteandmed!$C27,G33)</f>
        <v>136.46823167800903</v>
      </c>
      <c r="H34" s="22">
        <f>[1]!Olekuvorrand(H$4,H$5,H$8,5,H$11,Lähteandmed!$C27,H33)</f>
        <v>137.33834028244019</v>
      </c>
      <c r="I34" s="22">
        <f>[1]!Olekuvorrand(I$4,I$5,I$8,5,I$11,Lähteandmed!$C27,I33)</f>
        <v>159.73037481307983</v>
      </c>
      <c r="J34" s="22">
        <f>[1]!Olekuvorrand(J$4,J$5,J$8,5,J$11,Lähteandmed!$C27,J33)</f>
        <v>139.67114686965942</v>
      </c>
      <c r="K34" s="22">
        <f>[1]!Olekuvorrand(K$4,K$5,K$8,5,K$11,Lähteandmed!$C27,K33)</f>
        <v>140.75404405593872</v>
      </c>
      <c r="L34" s="22">
        <f>[1]!Olekuvorrand(L$4,L$5,L$8,5,L$11,Lähteandmed!$C27,L33)</f>
        <v>145.34002542495728</v>
      </c>
      <c r="M34" s="22">
        <f>[1]!Olekuvorrand(M$4,M$5,M$8,5,M$11,Lähteandmed!$C27,M33)</f>
        <v>130.81306219100952</v>
      </c>
      <c r="N34" s="22">
        <f>[1]!Olekuvorrand(N$4,N$5,N$8,5,N$11,Lähteandmed!$C27,N33)</f>
        <v>146.2826132774353</v>
      </c>
      <c r="O34" s="22">
        <f>[1]!Olekuvorrand(O$4,O$5,O$8,5,O$11,Lähteandmed!$C27,O33)</f>
        <v>166.89366102218628</v>
      </c>
      <c r="P34" s="22">
        <f>[1]!Olekuvorrand(P$4,P$5,P$8,5,P$11,Lähteandmed!$C27,P33)</f>
        <v>142.64506101608276</v>
      </c>
      <c r="Q34" s="22">
        <f>[1]!Olekuvorrand(Q$4,Q$5,Q$8,5,Q$11,Lähteandmed!$C27,Q33)</f>
        <v>132.8245997428894</v>
      </c>
      <c r="R34" s="22">
        <f>[1]!Olekuvorrand(R$4,R$5,R$8,5,R$11,Lähteandmed!$C27,R33)</f>
        <v>134.15437936782837</v>
      </c>
      <c r="S34" s="22">
        <f>[1]!Olekuvorrand(S$4,S$5,S$8,5,S$11,Lähteandmed!$C27,S33)</f>
        <v>253.92955541610718</v>
      </c>
      <c r="T34" s="22">
        <f>[1]!Olekuvorrand(T$4,T$5,T$8,5,T$11,Lähteandmed!$C27,T33)</f>
        <v>158.02639722824097</v>
      </c>
      <c r="U34" s="22">
        <f>[1]!Olekuvorrand(U$4,U$5,U$8,5,U$11,Lähteandmed!$C27,U33)</f>
        <v>155.50655126571655</v>
      </c>
      <c r="V34" s="22">
        <f>[1]!Olekuvorrand(V$4,V$5,V$8,5,V$11,Lähteandmed!$C27,V33)</f>
        <v>141.07292890548706</v>
      </c>
      <c r="W34" s="22"/>
      <c r="X34" s="22"/>
      <c r="Y34" s="22"/>
      <c r="Z34" s="22"/>
      <c r="AA34" s="22"/>
    </row>
    <row r="35" spans="1:27" x14ac:dyDescent="0.2">
      <c r="A35" s="177"/>
      <c r="B35" s="189"/>
      <c r="C35" s="82" t="s">
        <v>105</v>
      </c>
      <c r="D35" s="9">
        <f>[1]!ripe(D34,D$11+Lähteandmed!$E27*$D$13,D$4,0)</f>
        <v>12.101373983577384</v>
      </c>
      <c r="E35" s="9">
        <f>[1]!ripe(E34,E$11+Lähteandmed!$E27*$D$13,E$4,0)</f>
        <v>10.421046813235426</v>
      </c>
      <c r="F35" s="9">
        <f>[1]!ripe(F34,F$11+Lähteandmed!$E27*$D$13,F$4,0)</f>
        <v>9.8298851974732049</v>
      </c>
      <c r="G35" s="9">
        <f>[1]!ripe(G34,G$11+Lähteandmed!$E27*$D$13,G$4,0)</f>
        <v>9.63479613765967</v>
      </c>
      <c r="H35" s="9">
        <f>[1]!ripe(H34,H$11+Lähteandmed!$E27*$D$13,H$4,0)</f>
        <v>9.4364560090381708</v>
      </c>
      <c r="I35" s="9">
        <f>[1]!ripe(I34,I$11+Lähteandmed!$E27*$D$13,I$4,0)</f>
        <v>5.2102313498672315</v>
      </c>
      <c r="J35" s="9">
        <f>[1]!ripe(J34,J$11+Lähteandmed!$E27*$D$13,J$4,0)</f>
        <v>8.8462413127135768</v>
      </c>
      <c r="K35" s="9">
        <f>[1]!ripe(K34,K$11+Lähteandmed!$E27*$D$13,K$4,0)</f>
        <v>8.4582998497816479</v>
      </c>
      <c r="L35" s="9">
        <f>[1]!ripe(L34,L$11+Lähteandmed!$E27*$D$13,L$4,0)</f>
        <v>7.6729974752535073</v>
      </c>
      <c r="M35" s="9">
        <f>[1]!ripe(M34,M$11+Lähteandmed!$E27*$D$13,M$4,0)</f>
        <v>12.097957757179399</v>
      </c>
      <c r="N35" s="9">
        <f>[1]!ripe(N34,N$11+Lähteandmed!$E27*$D$13,N$4,0)</f>
        <v>7.3858212370012719</v>
      </c>
      <c r="O35" s="9">
        <f>[1]!ripe(O34,O$11+Lähteandmed!$E27*$D$13,O$4,0)</f>
        <v>4.5676342378350805</v>
      </c>
      <c r="P35" s="9">
        <f>[1]!ripe(P34,P$11+Lähteandmed!$E27*$D$13,P$4,0)</f>
        <v>8.1614281697253173</v>
      </c>
      <c r="Q35" s="9">
        <f>[1]!ripe(Q34,Q$11+Lähteandmed!$E27*$D$13,Q$4,0)</f>
        <v>10.916688379259821</v>
      </c>
      <c r="R35" s="9">
        <f>[1]!ripe(R34,R$11+Lähteandmed!$E27*$D$13,R$4,0)</f>
        <v>10.615537599272889</v>
      </c>
      <c r="S35" s="9">
        <f>[1]!ripe(S34,S$11+Lähteandmed!$E27*$D$13,S$4,0)</f>
        <v>4.3751356625407505</v>
      </c>
      <c r="T35" s="9">
        <f>[1]!ripe(T34,T$11+Lähteandmed!$E27*$D$13,T$4,0)</f>
        <v>5.4866977285660941</v>
      </c>
      <c r="U35" s="9">
        <f>[1]!ripe(U34,U$11+Lähteandmed!$E27*$D$13,U$4,0)</f>
        <v>5.951259293233444</v>
      </c>
      <c r="V35" s="9">
        <f>[1]!ripe(V34,V$11+Lähteandmed!$E27*$D$13,V$4,0)</f>
        <v>8.6461132143674639</v>
      </c>
      <c r="W35" s="9"/>
      <c r="X35" s="9"/>
      <c r="Y35" s="9"/>
      <c r="Z35" s="9"/>
      <c r="AA35" s="9"/>
    </row>
    <row r="36" spans="1:27" x14ac:dyDescent="0.2">
      <c r="A36" s="39"/>
      <c r="B36" s="189"/>
      <c r="C36" s="82" t="s">
        <v>49</v>
      </c>
      <c r="D36" s="56">
        <f>D35/D$4^2*1000000</f>
        <v>51.263841186568222</v>
      </c>
      <c r="E36" s="56">
        <f t="shared" ref="E36" si="35">E35/E$4^2*1000000</f>
        <v>49.776569470170024</v>
      </c>
      <c r="F36" s="56">
        <f t="shared" ref="F36:M36" si="36">F35/F$4^2*1000000</f>
        <v>49.149753523239958</v>
      </c>
      <c r="G36" s="56">
        <f t="shared" si="36"/>
        <v>49.004078955011821</v>
      </c>
      <c r="H36" s="56">
        <f t="shared" si="36"/>
        <v>48.693613059885287</v>
      </c>
      <c r="I36" s="56">
        <f t="shared" si="36"/>
        <v>41.867428207226496</v>
      </c>
      <c r="J36" s="56">
        <f t="shared" si="36"/>
        <v>47.880325678436286</v>
      </c>
      <c r="K36" s="56">
        <f t="shared" si="36"/>
        <v>47.511956369383192</v>
      </c>
      <c r="L36" s="56">
        <f t="shared" si="36"/>
        <v>46.012789528875679</v>
      </c>
      <c r="M36" s="56">
        <f t="shared" si="36"/>
        <v>51.122570544485093</v>
      </c>
      <c r="N36" s="56">
        <f t="shared" ref="N36:U36" si="37">N35/N$4^2*1000000</f>
        <v>45.716301139060761</v>
      </c>
      <c r="O36" s="56">
        <f t="shared" si="37"/>
        <v>40.070425437614354</v>
      </c>
      <c r="P36" s="56">
        <f t="shared" si="37"/>
        <v>46.88209989440859</v>
      </c>
      <c r="Q36" s="56">
        <f t="shared" si="37"/>
        <v>50.348354242701241</v>
      </c>
      <c r="R36" s="56">
        <f t="shared" si="37"/>
        <v>49.849285811714118</v>
      </c>
      <c r="S36" s="56">
        <f t="shared" si="37"/>
        <v>26.336044219198445</v>
      </c>
      <c r="T36" s="56">
        <f t="shared" si="37"/>
        <v>42.318879106894386</v>
      </c>
      <c r="U36" s="56">
        <f t="shared" si="37"/>
        <v>43.004619069539785</v>
      </c>
      <c r="V36" s="56">
        <f t="shared" ref="V36" si="38">V35/V$4^2*1000000</f>
        <v>47.404559130407954</v>
      </c>
      <c r="W36" s="56"/>
      <c r="X36" s="56"/>
      <c r="Y36" s="56"/>
      <c r="Z36" s="56"/>
      <c r="AA36" s="56"/>
    </row>
    <row r="37" spans="1:27" ht="38.25" x14ac:dyDescent="0.2">
      <c r="A37" s="187">
        <v>3</v>
      </c>
      <c r="B37" s="188" t="str">
        <f>Lähteandmed!B30</f>
        <v>Mõõdukas tuul</v>
      </c>
      <c r="C37" s="81" t="s">
        <v>288</v>
      </c>
      <c r="D37" s="6">
        <f>SQRT((kaalutegur R_3*[1]!juhe(D5,6)+jaitetegur R_3*[1]!Jaitekoormus_EN(D$5,JaideJ,hj))^2+(tuuletegur R_3*[1]!Tuulekoormus_en(D$5,Qt,ht,zo,D$4,JaideJ,jaitetegur R_3))^2)</f>
        <v>8.2767359935076085E-2</v>
      </c>
      <c r="E37" s="6">
        <f>SQRT((kaalutegur R_3*[1]!juhe(E5,6)+jaitetegur R_3*[1]!Jaitekoormus_EN(E$5,JaideJ,hj))^2+(tuuletegur R_3*[1]!Tuulekoormus_en(E$5,Qt,ht,zo,E$4,JaideJ,jaitetegur R_3))^2)</f>
        <v>8.30669210322032E-2</v>
      </c>
      <c r="F37" s="6">
        <f>SQRT((kaalutegur R_3*[1]!juhe(F5,6)+jaitetegur R_3*[1]!Jaitekoormus_EN(F$5,JaideJ,hj))^2+(tuuletegur R_3*[1]!Tuulekoormus_en(F$5,Qt,ht,zo,F$4,JaideJ,jaitetegur R_3))^2)</f>
        <v>8.318122760623993E-2</v>
      </c>
      <c r="G37" s="6">
        <f>SQRT((kaalutegur R_3*[1]!juhe(G5,6)+jaitetegur R_3*[1]!Jaitekoormus_EN(G$5,JaideJ,hj))^2+(tuuletegur R_3*[1]!Tuulekoormus_en(G$5,Qt,ht,zo,G$4,JaideJ,jaitetegur R_3))^2)</f>
        <v>8.3223945905553112E-2</v>
      </c>
      <c r="H37" s="6">
        <f>SQRT((kaalutegur R_3*[1]!juhe(H5,6)+jaitetegur R_3*[1]!Jaitekoormus_EN(H$5,JaideJ,hj))^2+(tuuletegur R_3*[1]!Tuulekoormus_en(H$5,Qt,ht,zo,H$4,JaideJ,jaitetegur R_3))^2)</f>
        <v>8.3260090532433564E-2</v>
      </c>
      <c r="I37" s="6">
        <f>SQRT((kaalutegur R_3*[1]!juhe(I5,6)+jaitetegur R_3*[1]!Jaitekoormus_EN(I$5,JaideJ,hj))^2+(tuuletegur R_3*[1]!Tuulekoormus_en(I$5,Qt,ht,zo,I$4,JaideJ,jaitetegur R_3))^2)</f>
        <v>8.4373657510577085E-2</v>
      </c>
      <c r="J37" s="6">
        <f>SQRT((kaalutegur R_3*[1]!juhe(J5,6)+jaitetegur R_3*[1]!Jaitekoormus_EN(J$5,JaideJ,hj))^2+(tuuletegur R_3*[1]!Tuulekoormus_en(J$5,Qt,ht,zo,J$4,JaideJ,jaitetegur R_3))^2)</f>
        <v>8.3379636854233885E-2</v>
      </c>
      <c r="K37" s="6">
        <f>SQRT((kaalutegur R_3*[1]!juhe(K5,6)+jaitetegur R_3*[1]!Jaitekoormus_EN(K$5,JaideJ,hj))^2+(tuuletegur R_3*[1]!Tuulekoormus_en(K$5,Qt,ht,zo,K$4,JaideJ,jaitetegur R_3))^2)</f>
        <v>8.3472666418835023E-2</v>
      </c>
      <c r="L37" s="6">
        <f>SQRT((kaalutegur R_3*[1]!juhe(L5,6)+jaitetegur R_3*[1]!Jaitekoormus_EN(L$5,JaideJ,hj))^2+(tuuletegur R_3*[1]!Tuulekoormus_en(L$5,Qt,ht,zo,L$4,JaideJ,jaitetegur R_3))^2)</f>
        <v>8.3636688411987847E-2</v>
      </c>
      <c r="M37" s="6">
        <f>SQRT((kaalutegur R_3*[1]!juhe(M5,6)+jaitetegur R_3*[1]!Jaitekoormus_EN(M$5,JaideJ,hj))^2+(tuuletegur R_3*[1]!Tuulekoormus_en(M$5,Qt,ht,zo,M$4,JaideJ,jaitetegur R_3))^2)</f>
        <v>8.2761186677932669E-2</v>
      </c>
      <c r="N37" s="6">
        <f>SQRT((kaalutegur R_3*[1]!juhe(N5,6)+jaitetegur R_3*[1]!Jaitekoormus_EN(N$5,JaideJ,hj))^2+(tuuletegur R_3*[1]!Tuulekoormus_en(N$5,Qt,ht,zo,N$4,JaideJ,jaitetegur R_3))^2)</f>
        <v>8.3716249237063237E-2</v>
      </c>
      <c r="O37" s="6">
        <f>SQRT((kaalutegur R_3*[1]!juhe(O5,6)+jaitetegur R_3*[1]!Jaitekoormus_EN(O$5,JaideJ,hj))^2+(tuuletegur R_3*[1]!Tuulekoormus_en(O$5,Qt,ht,zo,O$4,JaideJ,jaitetegur R_3))^2)</f>
        <v>8.4595495535598156E-2</v>
      </c>
      <c r="P37" s="6">
        <f>SQRT((kaalutegur R_3*[1]!juhe(P5,6)+jaitetegur R_3*[1]!Jaitekoormus_EN(P$5,JaideJ,hj))^2+(tuuletegur R_3*[1]!Tuulekoormus_en(P$5,Qt,ht,zo,P$4,JaideJ,jaitetegur R_3))^2)</f>
        <v>8.3528796945297759E-2</v>
      </c>
      <c r="Q37" s="6">
        <f>SQRT((kaalutegur R_3*[1]!juhe(Q5,6)+jaitetegur R_3*[1]!Jaitekoormus_EN(Q$5,JaideJ,hj))^2+(tuuletegur R_3*[1]!Tuulekoormus_en(Q$5,Qt,ht,zo,Q$4,JaideJ,jaitetegur R_3))^2)</f>
        <v>8.297939704912595E-2</v>
      </c>
      <c r="R37" s="6">
        <f>SQRT((kaalutegur R_3*[1]!juhe(R5,6)+jaitetegur R_3*[1]!Jaitekoormus_EN(R$5,JaideJ,hj))^2+(tuuletegur R_3*[1]!Tuulekoormus_en(R$5,Qt,ht,zo,R$4,JaideJ,jaitetegur R_3))^2)</f>
        <v>8.3024375545852402E-2</v>
      </c>
      <c r="S37" s="6">
        <f>SQRT((kaalutegur R_3*[1]!juhe(S5,6)+jaitetegur R_3*[1]!Jaitekoormus_EN(S$5,JaideJ,hj))^2+(tuuletegur R_3*[1]!Tuulekoormus_en(S$5,Qt,ht,zo,S$4,JaideJ,jaitetegur R_3))^2)</f>
        <v>8.3646200901453693E-2</v>
      </c>
      <c r="T37" s="6">
        <f>SQRT((kaalutegur R_3*[1]!juhe(T5,6)+jaitetegur R_3*[1]!Jaitekoormus_EN(T$5,JaideJ,hj))^2+(tuuletegur R_3*[1]!Tuulekoormus_en(T$5,Qt,ht,zo,T$4,JaideJ,jaitetegur R_3))^2)</f>
        <v>8.4270209241842059E-2</v>
      </c>
      <c r="U37" s="6">
        <f>SQRT((kaalutegur R_3*[1]!juhe(U5,6)+jaitetegur R_3*[1]!Jaitekoormus_EN(U$5,JaideJ,hj))^2+(tuuletegur R_3*[1]!Tuulekoormus_en(U$5,Qt,ht,zo,U$4,JaideJ,jaitetegur R_3))^2)</f>
        <v>8.4105781152840051E-2</v>
      </c>
      <c r="V37" s="6">
        <f>SQRT((kaalutegur R_3*[1]!juhe(V5,6)+jaitetegur R_3*[1]!Jaitekoormus_EN(V$5,JaideJ,hj))^2+(tuuletegur R_3*[1]!Tuulekoormus_en(V$5,Qt,ht,zo,V$4,JaideJ,jaitetegur R_3))^2)</f>
        <v>8.341194862841031E-2</v>
      </c>
      <c r="W37" s="6"/>
      <c r="X37" s="6"/>
      <c r="Y37" s="6"/>
      <c r="Z37" s="6"/>
      <c r="AA37" s="6"/>
    </row>
    <row r="38" spans="1:27" x14ac:dyDescent="0.2">
      <c r="A38" s="187"/>
      <c r="B38" s="188"/>
      <c r="C38" s="81" t="s">
        <v>104</v>
      </c>
      <c r="D38" s="3">
        <f>[1]!Olekuvorrand(D$4,D$5,D$8,5,D$11,Lähteandmed!$C30,D37)</f>
        <v>174.7928261756897</v>
      </c>
      <c r="E38" s="3">
        <f>[1]!Olekuvorrand(E$4,E$5,E$8,5,E$11,Lähteandmed!$C30,E37)</f>
        <v>176.87171697616577</v>
      </c>
      <c r="F38" s="3">
        <f>[1]!Olekuvorrand(F$4,F$5,F$8,5,F$11,Lähteandmed!$C30,F37)</f>
        <v>177.76995897293091</v>
      </c>
      <c r="G38" s="3">
        <f>[1]!Olekuvorrand(G$4,G$5,G$8,5,G$11,Lähteandmed!$C30,G37)</f>
        <v>177.8685450553894</v>
      </c>
      <c r="H38" s="3">
        <f>[1]!Olekuvorrand(H$4,H$5,H$8,5,H$11,Lähteandmed!$C30,H37)</f>
        <v>178.43705415725708</v>
      </c>
      <c r="I38" s="3">
        <f>[1]!Olekuvorrand(I$4,I$5,I$8,5,I$11,Lähteandmed!$C30,I37)</f>
        <v>188.15642595291138</v>
      </c>
      <c r="J38" s="3">
        <f>[1]!Olekuvorrand(J$4,J$5,J$8,5,J$11,Lähteandmed!$C30,J37)</f>
        <v>179.74942922592163</v>
      </c>
      <c r="K38" s="3">
        <f>[1]!Olekuvorrand(K$4,K$5,K$8,5,K$11,Lähteandmed!$C30,K37)</f>
        <v>180.05579710006714</v>
      </c>
      <c r="L38" s="3">
        <f>[1]!Olekuvorrand(L$4,L$5,L$8,5,L$11,Lähteandmed!$C30,L37)</f>
        <v>182.84207582473755</v>
      </c>
      <c r="M38" s="3">
        <f>[1]!Olekuvorrand(M$4,M$5,M$8,5,M$11,Lähteandmed!$C30,M37)</f>
        <v>175.18824338912964</v>
      </c>
      <c r="N38" s="3">
        <f>[1]!Olekuvorrand(N$4,N$5,N$8,5,N$11,Lähteandmed!$C30,N37)</f>
        <v>183.02041292190552</v>
      </c>
      <c r="O38" s="3">
        <f>[1]!Olekuvorrand(O$4,O$5,O$8,5,O$11,Lähteandmed!$C30,O37)</f>
        <v>191.46424531936646</v>
      </c>
      <c r="P38" s="3">
        <f>[1]!Olekuvorrand(P$4,P$5,P$8,5,P$11,Lähteandmed!$C30,P37)</f>
        <v>181.31953477859497</v>
      </c>
      <c r="Q38" s="3">
        <f>[1]!Olekuvorrand(Q$4,Q$5,Q$8,5,Q$11,Lähteandmed!$C30,Q37)</f>
        <v>175.93091726303101</v>
      </c>
      <c r="R38" s="3">
        <f>[1]!Olekuvorrand(R$4,R$5,R$8,5,R$11,Lähteandmed!$C30,R37)</f>
        <v>176.94598436355591</v>
      </c>
      <c r="S38" s="3">
        <f>[1]!Olekuvorrand(S$4,S$5,S$8,5,S$11,Lähteandmed!$C30,S37)</f>
        <v>266.82192087173462</v>
      </c>
      <c r="T38" s="3">
        <f>[1]!Olekuvorrand(T$4,T$5,T$8,5,T$11,Lähteandmed!$C30,T37)</f>
        <v>187.79796361923218</v>
      </c>
      <c r="U38" s="3">
        <f>[1]!Olekuvorrand(U$4,U$5,U$8,5,U$11,Lähteandmed!$C30,U37)</f>
        <v>187.30884790420532</v>
      </c>
      <c r="V38" s="3">
        <f>[1]!Olekuvorrand(V$4,V$5,V$8,5,V$11,Lähteandmed!$C30,V37)</f>
        <v>180.7824969291687</v>
      </c>
      <c r="W38" s="3"/>
      <c r="X38" s="3"/>
      <c r="Y38" s="3"/>
      <c r="Z38" s="3"/>
      <c r="AA38" s="3"/>
    </row>
    <row r="39" spans="1:27" x14ac:dyDescent="0.2">
      <c r="A39" s="187"/>
      <c r="B39" s="188"/>
      <c r="C39" s="81" t="s">
        <v>105</v>
      </c>
      <c r="D39" s="3">
        <f>[1]!ripe(D38,D$11+Lähteandmed!$E30*$D$13,D$4,0)</f>
        <v>9.0315799060850566</v>
      </c>
      <c r="E39" s="3">
        <f>[1]!ripe(E38,E$11+Lähteandmed!$E30*$D$13,E$4,0)</f>
        <v>7.9157448631900085</v>
      </c>
      <c r="F39" s="3">
        <f>[1]!ripe(F38,F$11+Lähteandmed!$E30*$D$13,F$4,0)</f>
        <v>7.5237182624962422</v>
      </c>
      <c r="G39" s="3">
        <f>[1]!ripe(G38,G$11+Lähteandmed!$E30*$D$13,G$4,0)</f>
        <v>7.3922209858695132</v>
      </c>
      <c r="H39" s="3">
        <f>[1]!ripe(H38,H$11+Lähteandmed!$E30*$D$13,H$4,0)</f>
        <v>7.2629937349638416</v>
      </c>
      <c r="I39" s="3">
        <f>[1]!ripe(I38,I$11+Lähteandmed!$E30*$D$13,I$4,0)</f>
        <v>4.4230868128066421</v>
      </c>
      <c r="J39" s="3">
        <f>[1]!ripe(J38,J$11+Lähteandmed!$E30*$D$13,J$4,0)</f>
        <v>6.8738169292294264</v>
      </c>
      <c r="K39" s="3">
        <f>[1]!ripe(K38,K$11+Lähteandmed!$E30*$D$13,K$4,0)</f>
        <v>6.6120609770362231</v>
      </c>
      <c r="L39" s="3">
        <f>[1]!ripe(L38,L$11+Lähteandmed!$E30*$D$13,L$4,0)</f>
        <v>6.099217825594704</v>
      </c>
      <c r="M39" s="3">
        <f>[1]!ripe(M38,M$11+Lähteandmed!$E30*$D$13,M$4,0)</f>
        <v>9.0335451161462625</v>
      </c>
      <c r="N39" s="3">
        <f>[1]!ripe(N38,N$11+Lähteandmed!$E30*$D$13,N$4,0)</f>
        <v>5.903260813915538</v>
      </c>
      <c r="O39" s="3">
        <f>[1]!ripe(O38,O$11+Lähteandmed!$E30*$D$13,O$4,0)</f>
        <v>3.9814702682008956</v>
      </c>
      <c r="P39" s="3">
        <f>[1]!ripe(P38,P$11+Lähteandmed!$E30*$D$13,P$4,0)</f>
        <v>6.4206397874912176</v>
      </c>
      <c r="Q39" s="3">
        <f>[1]!ripe(Q38,Q$11+Lähteandmed!$E30*$D$13,Q$4,0)</f>
        <v>8.2418985079533407</v>
      </c>
      <c r="R39" s="3">
        <f>[1]!ripe(R38,R$11+Lähteandmed!$E30*$D$13,R$4,0)</f>
        <v>8.04833669104511</v>
      </c>
      <c r="S39" s="3">
        <f>[1]!ripe(S38,S$11+Lähteandmed!$E30*$D$13,S$4,0)</f>
        <v>4.1637368100958669</v>
      </c>
      <c r="T39" s="3">
        <f>[1]!ripe(T38,T$11+Lähteandmed!$E30*$D$13,T$4,0)</f>
        <v>4.6168928459929273</v>
      </c>
      <c r="U39" s="3">
        <f>[1]!ripe(U38,U$11+Lähteandmed!$E30*$D$13,U$4,0)</f>
        <v>4.9408227039658215</v>
      </c>
      <c r="V39" s="3">
        <f>[1]!ripe(V38,V$11+Lähteandmed!$E30*$D$13,V$4,0)</f>
        <v>6.7469613237898223</v>
      </c>
      <c r="W39" s="3"/>
      <c r="X39" s="3"/>
      <c r="Y39" s="3"/>
      <c r="Z39" s="3"/>
      <c r="AA39" s="3"/>
    </row>
    <row r="40" spans="1:27" ht="12.75" customHeight="1" x14ac:dyDescent="0.2">
      <c r="A40" s="42"/>
      <c r="B40" s="188"/>
      <c r="C40" s="81" t="s">
        <v>49</v>
      </c>
      <c r="D40" s="55">
        <f>D39/D$4^2*1000000</f>
        <v>38.259579333525885</v>
      </c>
      <c r="E40" s="55">
        <f t="shared" ref="E40" si="39">E39/E$4^2*1000000</f>
        <v>37.809889078541424</v>
      </c>
      <c r="F40" s="55">
        <f t="shared" ref="F40:M40" si="40">F39/F$4^2*1000000</f>
        <v>37.618842005911183</v>
      </c>
      <c r="G40" s="55">
        <f t="shared" si="40"/>
        <v>37.597991246386314</v>
      </c>
      <c r="H40" s="55">
        <f t="shared" si="40"/>
        <v>37.478202224221249</v>
      </c>
      <c r="I40" s="55">
        <f t="shared" si="40"/>
        <v>35.542235489069256</v>
      </c>
      <c r="J40" s="55">
        <f t="shared" si="40"/>
        <v>37.204568764414169</v>
      </c>
      <c r="K40" s="55">
        <f t="shared" si="40"/>
        <v>37.141264584129878</v>
      </c>
      <c r="L40" s="55">
        <f t="shared" si="40"/>
        <v>36.575279348776768</v>
      </c>
      <c r="M40" s="55">
        <f t="shared" si="40"/>
        <v>38.173223674294555</v>
      </c>
      <c r="N40" s="55">
        <f t="shared" ref="N40:U40" si="41">N39/N$4^2*1000000</f>
        <v>36.539639995531772</v>
      </c>
      <c r="O40" s="55">
        <f t="shared" si="41"/>
        <v>34.928192409215129</v>
      </c>
      <c r="P40" s="55">
        <f t="shared" si="41"/>
        <v>36.882402153556974</v>
      </c>
      <c r="Q40" s="55">
        <f t="shared" si="41"/>
        <v>38.012079423207034</v>
      </c>
      <c r="R40" s="55">
        <f t="shared" si="41"/>
        <v>37.794019593345283</v>
      </c>
      <c r="S40" s="55">
        <f t="shared" si="41"/>
        <v>25.063532929195809</v>
      </c>
      <c r="T40" s="55">
        <f t="shared" si="41"/>
        <v>35.610077293272312</v>
      </c>
      <c r="U40" s="55">
        <f t="shared" si="41"/>
        <v>35.703065150559055</v>
      </c>
      <c r="V40" s="55">
        <f t="shared" ref="V40" si="42">V39/V$4^2*1000000</f>
        <v>36.991966111742492</v>
      </c>
      <c r="W40" s="55"/>
      <c r="X40" s="55"/>
      <c r="Y40" s="55"/>
      <c r="Z40" s="55"/>
      <c r="AA40" s="55"/>
    </row>
    <row r="41" spans="1:27" ht="38.25" x14ac:dyDescent="0.2">
      <c r="A41" s="177">
        <v>4</v>
      </c>
      <c r="B41" s="189" t="str">
        <f>Lähteandmed!B33</f>
        <v>Piirjäitekoormus</v>
      </c>
      <c r="C41" s="82" t="s">
        <v>288</v>
      </c>
      <c r="D41" s="9">
        <f>SQRT((kaalutegur R_4*[1]!juhe(D5,6)+jaitetegur R_4*[1]!Jaitekoormus_EN(D$5,JaideJ,hj))^2+(tuuletegur R_4*[1]!Tuulekoormus_en(D$5,Qt,ht,zo,D$4,JaideJ,jaitetegur R_4))^2)</f>
        <v>0.18591295107627881</v>
      </c>
      <c r="E41" s="9">
        <f>SQRT((kaalutegur R_4*[1]!juhe(E5,6)+jaitetegur R_4*[1]!Jaitekoormus_EN(E$5,JaideJ,hj))^2+(tuuletegur R_4*[1]!Tuulekoormus_en(E$5,Qt,ht,zo,E$4,JaideJ,jaitetegur R_4))^2)</f>
        <v>0.18591295107627881</v>
      </c>
      <c r="F41" s="9">
        <f>SQRT((kaalutegur R_4*[1]!juhe(F5,6)+jaitetegur R_4*[1]!Jaitekoormus_EN(F$5,JaideJ,hj))^2+(tuuletegur R_4*[1]!Tuulekoormus_en(F$5,Qt,ht,zo,F$4,JaideJ,jaitetegur R_4))^2)</f>
        <v>0.18591295107627881</v>
      </c>
      <c r="G41" s="9">
        <f>SQRT((kaalutegur R_4*[1]!juhe(G5,6)+jaitetegur R_4*[1]!Jaitekoormus_EN(G$5,JaideJ,hj))^2+(tuuletegur R_4*[1]!Tuulekoormus_en(G$5,Qt,ht,zo,G$4,JaideJ,jaitetegur R_4))^2)</f>
        <v>0.18591295107627881</v>
      </c>
      <c r="H41" s="9">
        <f>SQRT((kaalutegur R_4*[1]!juhe(H5,6)+jaitetegur R_4*[1]!Jaitekoormus_EN(H$5,JaideJ,hj))^2+(tuuletegur R_4*[1]!Tuulekoormus_en(H$5,Qt,ht,zo,H$4,JaideJ,jaitetegur R_4))^2)</f>
        <v>0.18591295107627881</v>
      </c>
      <c r="I41" s="9">
        <f>SQRT((kaalutegur R_4*[1]!juhe(I5,6)+jaitetegur R_4*[1]!Jaitekoormus_EN(I$5,JaideJ,hj))^2+(tuuletegur R_4*[1]!Tuulekoormus_en(I$5,Qt,ht,zo,I$4,JaideJ,jaitetegur R_4))^2)</f>
        <v>0.18591295107627881</v>
      </c>
      <c r="J41" s="9">
        <f>SQRT((kaalutegur R_4*[1]!juhe(J5,6)+jaitetegur R_4*[1]!Jaitekoormus_EN(J$5,JaideJ,hj))^2+(tuuletegur R_4*[1]!Tuulekoormus_en(J$5,Qt,ht,zo,J$4,JaideJ,jaitetegur R_4))^2)</f>
        <v>0.18591295107627881</v>
      </c>
      <c r="K41" s="9">
        <f>SQRT((kaalutegur R_4*[1]!juhe(K5,6)+jaitetegur R_4*[1]!Jaitekoormus_EN(K$5,JaideJ,hj))^2+(tuuletegur R_4*[1]!Tuulekoormus_en(K$5,Qt,ht,zo,K$4,JaideJ,jaitetegur R_4))^2)</f>
        <v>0.18591295107627881</v>
      </c>
      <c r="L41" s="9">
        <f>SQRT((kaalutegur R_4*[1]!juhe(L5,6)+jaitetegur R_4*[1]!Jaitekoormus_EN(L$5,JaideJ,hj))^2+(tuuletegur R_4*[1]!Tuulekoormus_en(L$5,Qt,ht,zo,L$4,JaideJ,jaitetegur R_4))^2)</f>
        <v>0.18591295107627881</v>
      </c>
      <c r="M41" s="9">
        <f>SQRT((kaalutegur R_4*[1]!juhe(M5,6)+jaitetegur R_4*[1]!Jaitekoormus_EN(M$5,JaideJ,hj))^2+(tuuletegur R_4*[1]!Tuulekoormus_en(M$5,Qt,ht,zo,M$4,JaideJ,jaitetegur R_4))^2)</f>
        <v>0.18591295107627881</v>
      </c>
      <c r="N41" s="9">
        <f>SQRT((kaalutegur R_4*[1]!juhe(N5,6)+jaitetegur R_4*[1]!Jaitekoormus_EN(N$5,JaideJ,hj))^2+(tuuletegur R_4*[1]!Tuulekoormus_en(N$5,Qt,ht,zo,N$4,JaideJ,jaitetegur R_4))^2)</f>
        <v>0.18591295107627881</v>
      </c>
      <c r="O41" s="9">
        <f>SQRT((kaalutegur R_4*[1]!juhe(O5,6)+jaitetegur R_4*[1]!Jaitekoormus_EN(O$5,JaideJ,hj))^2+(tuuletegur R_4*[1]!Tuulekoormus_en(O$5,Qt,ht,zo,O$4,JaideJ,jaitetegur R_4))^2)</f>
        <v>0.18591295107627881</v>
      </c>
      <c r="P41" s="9">
        <f>SQRT((kaalutegur R_4*[1]!juhe(P5,6)+jaitetegur R_4*[1]!Jaitekoormus_EN(P$5,JaideJ,hj))^2+(tuuletegur R_4*[1]!Tuulekoormus_en(P$5,Qt,ht,zo,P$4,JaideJ,jaitetegur R_4))^2)</f>
        <v>0.18591295107627881</v>
      </c>
      <c r="Q41" s="9">
        <f>SQRT((kaalutegur R_4*[1]!juhe(Q5,6)+jaitetegur R_4*[1]!Jaitekoormus_EN(Q$5,JaideJ,hj))^2+(tuuletegur R_4*[1]!Tuulekoormus_en(Q$5,Qt,ht,zo,Q$4,JaideJ,jaitetegur R_4))^2)</f>
        <v>0.18591295107627881</v>
      </c>
      <c r="R41" s="9">
        <f>SQRT((kaalutegur R_4*[1]!juhe(R5,6)+jaitetegur R_4*[1]!Jaitekoormus_EN(R$5,JaideJ,hj))^2+(tuuletegur R_4*[1]!Tuulekoormus_en(R$5,Qt,ht,zo,R$4,JaideJ,jaitetegur R_4))^2)</f>
        <v>0.18591295107627881</v>
      </c>
      <c r="S41" s="9">
        <f>SQRT((kaalutegur R_4*[1]!juhe(S5,6)+jaitetegur R_4*[1]!Jaitekoormus_EN(S$5,JaideJ,hj))^2+(tuuletegur R_4*[1]!Tuulekoormus_en(S$5,Qt,ht,zo,S$4,JaideJ,jaitetegur R_4))^2)</f>
        <v>0.18591295107627881</v>
      </c>
      <c r="T41" s="9">
        <f>SQRT((kaalutegur R_4*[1]!juhe(T5,6)+jaitetegur R_4*[1]!Jaitekoormus_EN(T$5,JaideJ,hj))^2+(tuuletegur R_4*[1]!Tuulekoormus_en(T$5,Qt,ht,zo,T$4,JaideJ,jaitetegur R_4))^2)</f>
        <v>0.18591295107627881</v>
      </c>
      <c r="U41" s="9">
        <f>SQRT((kaalutegur R_4*[1]!juhe(U5,6)+jaitetegur R_4*[1]!Jaitekoormus_EN(U$5,JaideJ,hj))^2+(tuuletegur R_4*[1]!Tuulekoormus_en(U$5,Qt,ht,zo,U$4,JaideJ,jaitetegur R_4))^2)</f>
        <v>0.18591295107627881</v>
      </c>
      <c r="V41" s="9">
        <f>SQRT((kaalutegur R_4*[1]!juhe(V5,6)+jaitetegur R_4*[1]!Jaitekoormus_EN(V$5,JaideJ,hj))^2+(tuuletegur R_4*[1]!Tuulekoormus_en(V$5,Qt,ht,zo,V$4,JaideJ,jaitetegur R_4))^2)</f>
        <v>0.18591295107627881</v>
      </c>
      <c r="W41" s="9"/>
      <c r="X41" s="9"/>
      <c r="Y41" s="9"/>
      <c r="Z41" s="9"/>
      <c r="AA41" s="9"/>
    </row>
    <row r="42" spans="1:27" x14ac:dyDescent="0.2">
      <c r="A42" s="177"/>
      <c r="B42" s="189"/>
      <c r="C42" s="82" t="s">
        <v>104</v>
      </c>
      <c r="D42" s="22">
        <f>[1]!Olekuvorrand(D$4,D$5,D$8,5,D$11,Lähteandmed!$C33,D41)</f>
        <v>326.68489217758179</v>
      </c>
      <c r="E42" s="22">
        <f>[1]!Olekuvorrand(E$4,E$5,E$8,5,E$11,Lähteandmed!$C33,E41)</f>
        <v>323.78536462783813</v>
      </c>
      <c r="F42" s="22">
        <f>[1]!Olekuvorrand(F$4,F$5,F$8,5,F$11,Lähteandmed!$C33,F41)</f>
        <v>322.73119688034058</v>
      </c>
      <c r="G42" s="22">
        <f>[1]!Olekuvorrand(G$4,G$5,G$8,5,G$11,Lähteandmed!$C33,G41)</f>
        <v>322.05647230148315</v>
      </c>
      <c r="H42" s="22">
        <f>[1]!Olekuvorrand(H$4,H$5,H$8,5,H$11,Lähteandmed!$C33,H41)</f>
        <v>322.03441858291626</v>
      </c>
      <c r="I42" s="22">
        <f>[1]!Olekuvorrand(I$4,I$5,I$8,5,I$11,Lähteandmed!$C33,I41)</f>
        <v>310.69868803024292</v>
      </c>
      <c r="J42" s="22">
        <f>[1]!Olekuvorrand(J$4,J$5,J$8,5,J$11,Lähteandmed!$C33,J41)</f>
        <v>321.27541303634644</v>
      </c>
      <c r="K42" s="22">
        <f>[1]!Olekuvorrand(K$4,K$5,K$8,5,K$11,Lähteandmed!$C33,K41)</f>
        <v>319.86385583877563</v>
      </c>
      <c r="L42" s="22">
        <f>[1]!Olekuvorrand(L$4,L$5,L$8,5,L$11,Lähteandmed!$C33,L41)</f>
        <v>319.74345445632935</v>
      </c>
      <c r="M42" s="22">
        <f>[1]!Olekuvorrand(M$4,M$5,M$8,5,M$11,Lähteandmed!$C33,M41)</f>
        <v>327.27974653244019</v>
      </c>
      <c r="N42" s="22">
        <f>[1]!Olekuvorrand(N$4,N$5,N$8,5,N$11,Lähteandmed!$C33,N41)</f>
        <v>318.40068101882935</v>
      </c>
      <c r="O42" s="22">
        <f>[1]!Olekuvorrand(O$4,O$5,O$8,5,O$11,Lähteandmed!$C33,O41)</f>
        <v>309.39203500747681</v>
      </c>
      <c r="P42" s="22">
        <f>[1]!Olekuvorrand(P$4,P$5,P$8,5,P$11,Lähteandmed!$C33,P41)</f>
        <v>320.17689943313599</v>
      </c>
      <c r="Q42" s="22">
        <f>[1]!Olekuvorrand(Q$4,Q$5,Q$8,5,Q$11,Lähteandmed!$C33,Q41)</f>
        <v>324.26387071609497</v>
      </c>
      <c r="R42" s="22">
        <f>[1]!Olekuvorrand(R$4,R$5,R$8,5,R$11,Lähteandmed!$C33,R41)</f>
        <v>324.64820146560669</v>
      </c>
      <c r="S42" s="22">
        <f>[1]!Olekuvorrand(S$4,S$5,S$8,5,S$11,Lähteandmed!$C33,S41)</f>
        <v>395.54589986801147</v>
      </c>
      <c r="T42" s="22">
        <f>[1]!Olekuvorrand(T$4,T$5,T$8,5,T$11,Lähteandmed!$C33,T41)</f>
        <v>312.39396333694458</v>
      </c>
      <c r="U42" s="22">
        <f>[1]!Olekuvorrand(U$4,U$5,U$8,5,U$11,Lähteandmed!$C33,U41)</f>
        <v>315.15878438949585</v>
      </c>
      <c r="V42" s="22">
        <f>[1]!Olekuvorrand(V$4,V$5,V$8,5,V$11,Lähteandmed!$C33,V41)</f>
        <v>321.80780172348022</v>
      </c>
      <c r="W42" s="22"/>
      <c r="X42" s="22"/>
      <c r="Y42" s="22"/>
      <c r="Z42" s="22"/>
      <c r="AA42" s="22"/>
    </row>
    <row r="43" spans="1:27" ht="12.75" customHeight="1" x14ac:dyDescent="0.2">
      <c r="A43" s="177"/>
      <c r="B43" s="189"/>
      <c r="C43" s="82" t="s">
        <v>105</v>
      </c>
      <c r="D43" s="9">
        <f>[1]!ripe(D42,D$11+Lähteandmed!$E33*$D$13,D$4,0)</f>
        <v>16.79245314144271</v>
      </c>
      <c r="E43" s="9">
        <f>[1]!ripe(E42,E$11+Lähteandmed!$E33*$D$13,E$4,0)</f>
        <v>15.026188330883111</v>
      </c>
      <c r="F43" s="9">
        <f>[1]!ripe(F42,F$11+Lähteandmed!$E33*$D$13,F$4,0)</f>
        <v>14.401436392129638</v>
      </c>
      <c r="G43" s="9">
        <f>[1]!ripe(G42,G$11+Lähteandmed!$E33*$D$13,G$4,0)</f>
        <v>14.187240311117787</v>
      </c>
      <c r="H43" s="9">
        <f>[1]!ripe(H42,H$11+Lähteandmed!$E33*$D$13,H$4,0)</f>
        <v>13.984736442331481</v>
      </c>
      <c r="I43" s="9">
        <f>[1]!ripe(I42,I$11+Lähteandmed!$E33*$D$13,I$4,0)</f>
        <v>9.3080983132616044</v>
      </c>
      <c r="J43" s="9">
        <f>[1]!ripe(J42,J$11+Lähteandmed!$E33*$D$13,J$4,0)</f>
        <v>13.364227295984849</v>
      </c>
      <c r="K43" s="9">
        <f>[1]!ripe(K42,K$11+Lähteandmed!$E33*$D$13,K$4,0)</f>
        <v>12.934053499659258</v>
      </c>
      <c r="L43" s="9">
        <f>[1]!ripe(L42,L$11+Lähteandmed!$E33*$D$13,L$4,0)</f>
        <v>12.120052110028356</v>
      </c>
      <c r="M43" s="9">
        <f>[1]!ripe(M42,M$11+Lähteandmed!$E33*$D$13,M$4,0)</f>
        <v>16.803506115474253</v>
      </c>
      <c r="N43" s="9">
        <f>[1]!ripe(N42,N$11+Lähteandmed!$E33*$D$13,N$4,0)</f>
        <v>11.791617334702931</v>
      </c>
      <c r="O43" s="9">
        <f>[1]!ripe(O42,O$11+Lähteandmed!$E33*$D$13,O$4,0)</f>
        <v>8.5620526649405875</v>
      </c>
      <c r="P43" s="9">
        <f>[1]!ripe(P42,P$11+Lähteandmed!$E33*$D$13,P$4,0)</f>
        <v>12.635393448756897</v>
      </c>
      <c r="Q43" s="9">
        <f>[1]!ripe(Q42,Q$11+Lähteandmed!$E33*$D$13,Q$4,0)</f>
        <v>15.539131050763809</v>
      </c>
      <c r="R43" s="9">
        <f>[1]!ripe(R42,R$11+Lähteandmed!$E33*$D$13,R$4,0)</f>
        <v>15.24367597738067</v>
      </c>
      <c r="S43" s="9">
        <f>[1]!ripe(S42,S$11+Lähteandmed!$E33*$D$13,S$4,0)</f>
        <v>9.7603131515604957</v>
      </c>
      <c r="T43" s="9">
        <f>[1]!ripe(T42,T$11+Lähteandmed!$E33*$D$13,T$4,0)</f>
        <v>9.6448150368073513</v>
      </c>
      <c r="U43" s="9">
        <f>[1]!ripe(U42,U$11+Lähteandmed!$E33*$D$13,U$4,0)</f>
        <v>10.204318572954335</v>
      </c>
      <c r="V43" s="9">
        <f>[1]!ripe(V42,V$11+Lähteandmed!$E33*$D$13,V$4,0)</f>
        <v>13.171156044686752</v>
      </c>
      <c r="W43" s="9"/>
      <c r="X43" s="9"/>
      <c r="Y43" s="9"/>
      <c r="Z43" s="9"/>
      <c r="AA43" s="9"/>
    </row>
    <row r="44" spans="1:27" x14ac:dyDescent="0.2">
      <c r="A44" s="39"/>
      <c r="B44" s="189"/>
      <c r="C44" s="82" t="s">
        <v>49</v>
      </c>
      <c r="D44" s="56">
        <f>D43/D$4^2*1000000</f>
        <v>71.136190993192187</v>
      </c>
      <c r="E44" s="56">
        <f t="shared" ref="E44" si="43">E43/E$4^2*1000000</f>
        <v>71.773222088793631</v>
      </c>
      <c r="F44" s="56">
        <f t="shared" ref="F44:M44" si="44">F43/F$4^2*1000000</f>
        <v>72.007661822514308</v>
      </c>
      <c r="G44" s="56">
        <f t="shared" si="44"/>
        <v>72.15852151165673</v>
      </c>
      <c r="H44" s="56">
        <f t="shared" si="44"/>
        <v>72.163463106821069</v>
      </c>
      <c r="I44" s="56">
        <f t="shared" si="44"/>
        <v>74.796321258597644</v>
      </c>
      <c r="J44" s="56">
        <f t="shared" si="44"/>
        <v>72.333947577575046</v>
      </c>
      <c r="K44" s="56">
        <f t="shared" si="44"/>
        <v>72.653156836351997</v>
      </c>
      <c r="L44" s="56">
        <f t="shared" si="44"/>
        <v>72.680514833522111</v>
      </c>
      <c r="M44" s="56">
        <f t="shared" si="44"/>
        <v>71.006895876556712</v>
      </c>
      <c r="N44" s="56">
        <f t="shared" ref="N44:U44" si="45">N43/N$4^2*1000000</f>
        <v>72.987026315941051</v>
      </c>
      <c r="O44" s="56">
        <f t="shared" si="45"/>
        <v>75.112207991951863</v>
      </c>
      <c r="P44" s="56">
        <f t="shared" si="45"/>
        <v>72.582122338241902</v>
      </c>
      <c r="Q44" s="56">
        <f t="shared" si="45"/>
        <v>71.66730858178633</v>
      </c>
      <c r="R44" s="56">
        <f t="shared" si="45"/>
        <v>71.582466126789271</v>
      </c>
      <c r="S44" s="56">
        <f t="shared" si="45"/>
        <v>58.752015612573523</v>
      </c>
      <c r="T44" s="56">
        <f t="shared" si="45"/>
        <v>74.390422389402588</v>
      </c>
      <c r="U44" s="56">
        <f t="shared" si="45"/>
        <v>73.737811019775606</v>
      </c>
      <c r="V44" s="56">
        <f t="shared" ref="V44" si="46">V43/V$4^2*1000000</f>
        <v>72.214280573916994</v>
      </c>
      <c r="W44" s="56"/>
      <c r="X44" s="56"/>
      <c r="Y44" s="56"/>
      <c r="Z44" s="56"/>
      <c r="AA44" s="56"/>
    </row>
    <row r="45" spans="1:27" ht="38.25" x14ac:dyDescent="0.2">
      <c r="A45" s="187">
        <v>5</v>
      </c>
      <c r="B45" s="188" t="str">
        <f>Lähteandmed!B36</f>
        <v>Piirjäitekoormus + vähend tuul</v>
      </c>
      <c r="C45" s="81" t="s">
        <v>288</v>
      </c>
      <c r="D45" s="6">
        <f>SQRT((kaalutegur R_5*[1]!juhe(D5,6)+jaitetegur R_5*[1]!Jaitekoormus_EN(D$5,JaideJ,hj))^2+(tuuletegur R_5*[1]!Tuulekoormus_en(D$5,Qt,ht,zo,D$4,JaideJ,jaitetegur R_5))^2)</f>
        <v>0.2704796149588819</v>
      </c>
      <c r="E45" s="6">
        <f>SQRT((kaalutegur R_5*[1]!juhe(E5,6)+jaitetegur R_5*[1]!Jaitekoormus_EN(E$5,JaideJ,hj))^2+(tuuletegur R_5*[1]!Tuulekoormus_en(E$5,Qt,ht,zo,E$4,JaideJ,jaitetegur R_5))^2)</f>
        <v>0.27136686461146875</v>
      </c>
      <c r="F45" s="6">
        <f>SQRT((kaalutegur R_5*[1]!juhe(F5,6)+jaitetegur R_5*[1]!Jaitekoormus_EN(F$5,JaideJ,hj))^2+(tuuletegur R_5*[1]!Tuulekoormus_en(F$5,Qt,ht,zo,F$4,JaideJ,jaitetegur R_5))^2)</f>
        <v>0.27170550027332935</v>
      </c>
      <c r="G45" s="6">
        <f>SQRT((kaalutegur R_5*[1]!juhe(G5,6)+jaitetegur R_5*[1]!Jaitekoormus_EN(G$5,JaideJ,hj))^2+(tuuletegur R_5*[1]!Tuulekoormus_en(G$5,Qt,ht,zo,G$4,JaideJ,jaitetegur R_5))^2)</f>
        <v>0.27183206526161457</v>
      </c>
      <c r="H45" s="6">
        <f>SQRT((kaalutegur R_5*[1]!juhe(H5,6)+jaitetegur R_5*[1]!Jaitekoormus_EN(H$5,JaideJ,hj))^2+(tuuletegur R_5*[1]!Tuulekoormus_en(H$5,Qt,ht,zo,H$4,JaideJ,jaitetegur R_5))^2)</f>
        <v>0.27193915860842122</v>
      </c>
      <c r="I45" s="6">
        <f>SQRT((kaalutegur R_5*[1]!juhe(I5,6)+jaitetegur R_5*[1]!Jaitekoormus_EN(I$5,JaideJ,hj))^2+(tuuletegur R_5*[1]!Tuulekoormus_en(I$5,Qt,ht,zo,I$4,JaideJ,jaitetegur R_5))^2)</f>
        <v>0.27524064951785793</v>
      </c>
      <c r="J45" s="6">
        <f>SQRT((kaalutegur R_5*[1]!juhe(J5,6)+jaitetegur R_5*[1]!Jaitekoormus_EN(J$5,JaideJ,hj))^2+(tuuletegur R_5*[1]!Tuulekoormus_en(J$5,Qt,ht,zo,J$4,JaideJ,jaitetegur R_5))^2)</f>
        <v>0.27229339454605039</v>
      </c>
      <c r="K45" s="6">
        <f>SQRT((kaalutegur R_5*[1]!juhe(K5,6)+jaitetegur R_5*[1]!Jaitekoormus_EN(K$5,JaideJ,hj))^2+(tuuletegur R_5*[1]!Tuulekoormus_en(K$5,Qt,ht,zo,K$4,JaideJ,jaitetegur R_5))^2)</f>
        <v>0.27256908939890073</v>
      </c>
      <c r="L45" s="6">
        <f>SQRT((kaalutegur R_5*[1]!juhe(L5,6)+jaitetegur R_5*[1]!Jaitekoormus_EN(L$5,JaideJ,hj))^2+(tuuletegur R_5*[1]!Tuulekoormus_en(L$5,Qt,ht,zo,L$4,JaideJ,jaitetegur R_5))^2)</f>
        <v>0.273055240741095</v>
      </c>
      <c r="M45" s="6">
        <f>SQRT((kaalutegur R_5*[1]!juhe(M5,6)+jaitetegur R_5*[1]!Jaitekoormus_EN(M$5,JaideJ,hj))^2+(tuuletegur R_5*[1]!Tuulekoormus_en(M$5,Qt,ht,zo,M$4,JaideJ,jaitetegur R_5))^2)</f>
        <v>0.27046133396596489</v>
      </c>
      <c r="N45" s="6">
        <f>SQRT((kaalutegur R_5*[1]!juhe(N5,6)+jaitetegur R_5*[1]!Jaitekoormus_EN(N$5,JaideJ,hj))^2+(tuuletegur R_5*[1]!Tuulekoormus_en(N$5,Qt,ht,zo,N$4,JaideJ,jaitetegur R_5))^2)</f>
        <v>0.27329108589695178</v>
      </c>
      <c r="O45" s="6">
        <f>SQRT((kaalutegur R_5*[1]!juhe(O5,6)+jaitetegur R_5*[1]!Jaitekoormus_EN(O$5,JaideJ,hj))^2+(tuuletegur R_5*[1]!Tuulekoormus_en(O$5,Qt,ht,zo,O$4,JaideJ,jaitetegur R_5))^2)</f>
        <v>0.27589882888828982</v>
      </c>
      <c r="P45" s="6">
        <f>SQRT((kaalutegur R_5*[1]!juhe(P5,6)+jaitetegur R_5*[1]!Jaitekoormus_EN(P$5,JaideJ,hj))^2+(tuuletegur R_5*[1]!Tuulekoormus_en(P$5,Qt,ht,zo,P$4,JaideJ,jaitetegur R_5))^2)</f>
        <v>0.27273544700076596</v>
      </c>
      <c r="Q45" s="6">
        <f>SQRT((kaalutegur R_5*[1]!juhe(Q5,6)+jaitetegur R_5*[1]!Jaitekoormus_EN(Q$5,JaideJ,hj))^2+(tuuletegur R_5*[1]!Tuulekoormus_en(Q$5,Qt,ht,zo,Q$4,JaideJ,jaitetegur R_5))^2)</f>
        <v>0.27110760229849706</v>
      </c>
      <c r="R45" s="6">
        <f>SQRT((kaalutegur R_5*[1]!juhe(R5,6)+jaitetegur R_5*[1]!Jaitekoormus_EN(R$5,JaideJ,hj))^2+(tuuletegur R_5*[1]!Tuulekoormus_en(R$5,Qt,ht,zo,R$4,JaideJ,jaitetegur R_5))^2)</f>
        <v>0.27124083378440417</v>
      </c>
      <c r="S45" s="6">
        <f>SQRT((kaalutegur R_5*[1]!juhe(S5,6)+jaitetegur R_5*[1]!Jaitekoormus_EN(S$5,JaideJ,hj))^2+(tuuletegur R_5*[1]!Tuulekoormus_en(S$5,Qt,ht,zo,S$4,JaideJ,jaitetegur R_5))^2)</f>
        <v>0.27308343788651418</v>
      </c>
      <c r="T45" s="6">
        <f>SQRT((kaalutegur R_5*[1]!juhe(T5,6)+jaitetegur R_5*[1]!Jaitekoormus_EN(T$5,JaideJ,hj))^2+(tuuletegur R_5*[1]!Tuulekoormus_en(T$5,Qt,ht,zo,T$4,JaideJ,jaitetegur R_5))^2)</f>
        <v>0.27493377858959739</v>
      </c>
      <c r="U45" s="6">
        <f>SQRT((kaalutegur R_5*[1]!juhe(U5,6)+jaitetegur R_5*[1]!Jaitekoormus_EN(U$5,JaideJ,hj))^2+(tuuletegur R_5*[1]!Tuulekoormus_en(U$5,Qt,ht,zo,U$4,JaideJ,jaitetegur R_5))^2)</f>
        <v>0.2744460863961406</v>
      </c>
      <c r="V45" s="6">
        <f>SQRT((kaalutegur R_5*[1]!juhe(V5,6)+jaitetegur R_5*[1]!Jaitekoormus_EN(V$5,JaideJ,hj))^2+(tuuletegur R_5*[1]!Tuulekoormus_en(V$5,Qt,ht,zo,V$4,JaideJ,jaitetegur R_5))^2)</f>
        <v>0.27238914786924567</v>
      </c>
      <c r="W45" s="6"/>
      <c r="X45" s="6"/>
      <c r="Y45" s="6"/>
      <c r="Z45" s="6"/>
      <c r="AA45" s="6"/>
    </row>
    <row r="46" spans="1:27" x14ac:dyDescent="0.2">
      <c r="A46" s="187"/>
      <c r="B46" s="188"/>
      <c r="C46" s="81" t="s">
        <v>104</v>
      </c>
      <c r="D46" s="3">
        <f>[1]!Olekuvorrand(D$4,D$5,D$8,5,D$11,Lähteandmed!$C36,D45)</f>
        <v>435.17249822616577</v>
      </c>
      <c r="E46" s="3">
        <f>[1]!Olekuvorrand(E$4,E$5,E$8,5,E$11,Lähteandmed!$C36,E45)</f>
        <v>429.85314130783081</v>
      </c>
      <c r="F46" s="3">
        <f>[1]!Olekuvorrand(F$4,F$5,F$8,5,F$11,Lähteandmed!$C36,F45)</f>
        <v>427.85423994064331</v>
      </c>
      <c r="G46" s="3">
        <f>[1]!Olekuvorrand(G$4,G$5,G$8,5,G$11,Lähteandmed!$C36,G45)</f>
        <v>426.80484056472778</v>
      </c>
      <c r="H46" s="3">
        <f>[1]!Olekuvorrand(H$4,H$5,H$8,5,H$11,Lähteandmed!$C36,H45)</f>
        <v>426.49990320205688</v>
      </c>
      <c r="I46" s="3">
        <f>[1]!Olekuvorrand(I$4,I$5,I$8,5,I$11,Lähteandmed!$C36,I45)</f>
        <v>405.24822473526001</v>
      </c>
      <c r="J46" s="3">
        <f>[1]!Olekuvorrand(J$4,J$5,J$8,5,J$11,Lähteandmed!$C36,J45)</f>
        <v>424.7480034828186</v>
      </c>
      <c r="K46" s="3">
        <f>[1]!Olekuvorrand(K$4,K$5,K$8,5,K$11,Lähteandmed!$C36,K45)</f>
        <v>422.50901460647583</v>
      </c>
      <c r="L46" s="3">
        <f>[1]!Olekuvorrand(L$4,L$5,L$8,5,L$11,Lähteandmed!$C36,L45)</f>
        <v>421.0243821144104</v>
      </c>
      <c r="M46" s="3">
        <f>[1]!Olekuvorrand(M$4,M$5,M$8,5,M$11,Lähteandmed!$C36,M45)</f>
        <v>435.86331605911255</v>
      </c>
      <c r="N46" s="3">
        <f>[1]!Olekuvorrand(N$4,N$5,N$8,5,N$11,Lähteandmed!$C36,N45)</f>
        <v>418.95371675491333</v>
      </c>
      <c r="O46" s="3">
        <f>[1]!Olekuvorrand(O$4,O$5,O$8,5,O$11,Lähteandmed!$C36,O45)</f>
        <v>401.87078714370728</v>
      </c>
      <c r="P46" s="3">
        <f>[1]!Olekuvorrand(P$4,P$5,P$8,5,P$11,Lähteandmed!$C36,P45)</f>
        <v>422.37800359725952</v>
      </c>
      <c r="Q46" s="3">
        <f>[1]!Olekuvorrand(Q$4,Q$5,Q$8,5,Q$11,Lähteandmed!$C36,Q45)</f>
        <v>431.01996183395386</v>
      </c>
      <c r="R46" s="3">
        <f>[1]!Olekuvorrand(R$4,R$5,R$8,5,R$11,Lähteandmed!$C36,R45)</f>
        <v>431.09911680221558</v>
      </c>
      <c r="S46" s="3">
        <f>[1]!Olekuvorrand(S$4,S$5,S$8,5,S$11,Lähteandmed!$C36,S45)</f>
        <v>496.01835012435913</v>
      </c>
      <c r="T46" s="3">
        <f>[1]!Olekuvorrand(T$4,T$5,T$8,5,T$11,Lähteandmed!$C36,T45)</f>
        <v>407.90766477584839</v>
      </c>
      <c r="U46" s="3">
        <f>[1]!Olekuvorrand(U$4,U$5,U$8,5,U$11,Lähteandmed!$C36,U45)</f>
        <v>412.20563650131226</v>
      </c>
      <c r="V46" s="3">
        <f>[1]!Olekuvorrand(V$4,V$5,V$8,5,V$11,Lähteandmed!$C36,V45)</f>
        <v>425.04841089248657</v>
      </c>
      <c r="W46" s="3"/>
      <c r="X46" s="3"/>
      <c r="Y46" s="3"/>
      <c r="Z46" s="3"/>
      <c r="AA46" s="3"/>
    </row>
    <row r="47" spans="1:27" x14ac:dyDescent="0.2">
      <c r="A47" s="187"/>
      <c r="B47" s="188"/>
      <c r="C47" s="81" t="s">
        <v>105</v>
      </c>
      <c r="D47" s="3">
        <f>[1]!ripe(D46,D$11+Lähteandmed!$E36*$D$13,D$4,0)</f>
        <v>12.606129216047636</v>
      </c>
      <c r="E47" s="3">
        <f>[1]!ripe(E46,E$11+Lähteandmed!$E36*$D$13,E$4,0)</f>
        <v>11.318423433824332</v>
      </c>
      <c r="F47" s="3">
        <f>[1]!ripe(F46,F$11+Lähteandmed!$E36*$D$13,F$4,0)</f>
        <v>10.863028503054885</v>
      </c>
      <c r="G47" s="3">
        <f>[1]!ripe(G46,G$11+Lähteandmed!$E36*$D$13,G$4,0)</f>
        <v>10.705343829386718</v>
      </c>
      <c r="H47" s="3">
        <f>[1]!ripe(H46,H$11+Lähteandmed!$E36*$D$13,H$4,0)</f>
        <v>10.559361058302393</v>
      </c>
      <c r="I47" s="3">
        <f>[1]!ripe(I46,I$11+Lähteandmed!$E36*$D$13,I$4,0)</f>
        <v>7.1364012411804847</v>
      </c>
      <c r="J47" s="3">
        <f>[1]!ripe(J46,J$11+Lähteandmed!$E36*$D$13,J$4,0)</f>
        <v>10.108576401119745</v>
      </c>
      <c r="K47" s="3">
        <f>[1]!ripe(K46,K$11+Lähteandmed!$E36*$D$13,K$4,0)</f>
        <v>9.7918294781931277</v>
      </c>
      <c r="L47" s="3">
        <f>[1]!ripe(L46,L$11+Lähteandmed!$E36*$D$13,L$4,0)</f>
        <v>9.2044724592650855</v>
      </c>
      <c r="M47" s="3">
        <f>[1]!ripe(M46,M$11+Lähteandmed!$E36*$D$13,M$4,0)</f>
        <v>12.61736654521042</v>
      </c>
      <c r="N47" s="3">
        <f>[1]!ripe(N46,N$11+Lähteandmed!$E36*$D$13,N$4,0)</f>
        <v>8.9615125478865103</v>
      </c>
      <c r="O47" s="3">
        <f>[1]!ripe(O46,O$11+Lähteandmed!$E36*$D$13,O$4,0)</f>
        <v>6.5917478517787274</v>
      </c>
      <c r="P47" s="3">
        <f>[1]!ripe(P46,P$11+Lähteandmed!$E36*$D$13,P$4,0)</f>
        <v>9.5780581921548489</v>
      </c>
      <c r="Q47" s="3">
        <f>[1]!ripe(Q46,Q$11+Lähteandmed!$E36*$D$13,Q$4,0)</f>
        <v>11.690360605679958</v>
      </c>
      <c r="R47" s="3">
        <f>[1]!ripe(R46,R$11+Lähteandmed!$E36*$D$13,R$4,0)</f>
        <v>11.479568843680998</v>
      </c>
      <c r="S47" s="3">
        <f>[1]!ripe(S46,S$11+Lähteandmed!$E36*$D$13,S$4,0)</f>
        <v>7.7832843231700215</v>
      </c>
      <c r="T47" s="3">
        <f>[1]!ripe(T46,T$11+Lähteandmed!$E36*$D$13,T$4,0)</f>
        <v>7.3864314284353734</v>
      </c>
      <c r="U47" s="3">
        <f>[1]!ripe(U46,U$11+Lähteandmed!$E36*$D$13,U$4,0)</f>
        <v>7.8018841864264639</v>
      </c>
      <c r="V47" s="3">
        <f>[1]!ripe(V46,V$11+Lähteandmed!$E36*$D$13,V$4,0)</f>
        <v>9.9719953404782782</v>
      </c>
      <c r="W47" s="3"/>
      <c r="X47" s="3"/>
      <c r="Y47" s="3"/>
      <c r="Z47" s="3"/>
      <c r="AA47" s="3"/>
    </row>
    <row r="48" spans="1:27" x14ac:dyDescent="0.2">
      <c r="A48" s="42"/>
      <c r="B48" s="188"/>
      <c r="C48" s="81" t="s">
        <v>49</v>
      </c>
      <c r="D48" s="55">
        <f>D47/D$4^2*1000000</f>
        <v>53.40208533227927</v>
      </c>
      <c r="E48" s="55">
        <f t="shared" ref="E48" si="47">E47/E$4^2*1000000</f>
        <v>54.06292673313888</v>
      </c>
      <c r="F48" s="55">
        <f t="shared" ref="F48:M48" si="48">F47/F$4^2*1000000</f>
        <v>54.315504475914132</v>
      </c>
      <c r="G48" s="55">
        <f t="shared" si="48"/>
        <v>54.449051828432779</v>
      </c>
      <c r="H48" s="55">
        <f t="shared" si="48"/>
        <v>54.487981615145124</v>
      </c>
      <c r="I48" s="55">
        <f t="shared" si="48"/>
        <v>57.345393430696639</v>
      </c>
      <c r="J48" s="55">
        <f t="shared" si="48"/>
        <v>54.712720704936508</v>
      </c>
      <c r="K48" s="55">
        <f t="shared" si="48"/>
        <v>55.002658123589924</v>
      </c>
      <c r="L48" s="55">
        <f t="shared" si="48"/>
        <v>55.196610628169708</v>
      </c>
      <c r="M48" s="55">
        <f t="shared" si="48"/>
        <v>53.317446154112957</v>
      </c>
      <c r="N48" s="55">
        <f t="shared" ref="N48:U48" si="49">N47/N$4^2*1000000</f>
        <v>55.469418112668677</v>
      </c>
      <c r="O48" s="55">
        <f t="shared" si="49"/>
        <v>57.827340597973453</v>
      </c>
      <c r="P48" s="55">
        <f t="shared" si="49"/>
        <v>55.019718561607476</v>
      </c>
      <c r="Q48" s="55">
        <f t="shared" si="49"/>
        <v>53.916572183001335</v>
      </c>
      <c r="R48" s="55">
        <f t="shared" si="49"/>
        <v>53.90667245369643</v>
      </c>
      <c r="S48" s="55">
        <f t="shared" si="49"/>
        <v>46.851328945206284</v>
      </c>
      <c r="T48" s="55">
        <f t="shared" si="49"/>
        <v>56.971518045156387</v>
      </c>
      <c r="U48" s="55">
        <f t="shared" si="49"/>
        <v>56.377489356482556</v>
      </c>
      <c r="V48" s="55">
        <f t="shared" ref="V48" si="50">V47/V$4^2*1000000</f>
        <v>54.674051917378058</v>
      </c>
      <c r="W48" s="55"/>
      <c r="X48" s="55"/>
      <c r="Y48" s="55"/>
      <c r="Z48" s="55"/>
      <c r="AA48" s="55"/>
    </row>
    <row r="49" spans="1:27" ht="38.25" x14ac:dyDescent="0.2">
      <c r="A49" s="177">
        <v>6</v>
      </c>
      <c r="B49" s="189" t="str">
        <f>Lähteandmed!B39</f>
        <v>Suur tuul + mõõdukas jäide</v>
      </c>
      <c r="C49" s="82" t="s">
        <v>288</v>
      </c>
      <c r="D49" s="9">
        <f>SQRT((kaalutegur R_6*[1]!juhe(D5,6)+jaitetegur R_6*[1]!Jaitekoormus_EN(D$5,JaideJ,hj))^2+(tuuletegur R_6*[1]!Tuulekoormus_en(D$5,Qt,ht,zo,D$4,JaideJ,jaitetegur R_6))^2)</f>
        <v>0.27308973352590482</v>
      </c>
      <c r="E49" s="9">
        <f>SQRT((kaalutegur R_6*[1]!juhe(E5,6)+jaitetegur R_6*[1]!Jaitekoormus_EN(E$5,JaideJ,hj))^2+(tuuletegur R_6*[1]!Tuulekoormus_en(E$5,Qt,ht,zo,E$4,JaideJ,jaitetegur R_6))^2)</f>
        <v>0.27461525027740935</v>
      </c>
      <c r="F49" s="9">
        <f>SQRT((kaalutegur R_6*[1]!juhe(F5,6)+jaitetegur R_6*[1]!Jaitekoormus_EN(F$5,JaideJ,hj))^2+(tuuletegur R_6*[1]!Tuulekoormus_en(F$5,Qt,ht,zo,F$4,JaideJ,jaitetegur R_6))^2)</f>
        <v>0.27519657380432272</v>
      </c>
      <c r="G49" s="9">
        <f>SQRT((kaalutegur R_6*[1]!juhe(G5,6)+jaitetegur R_6*[1]!Jaitekoormus_EN(G$5,JaideJ,hj))^2+(tuuletegur R_6*[1]!Tuulekoormus_en(G$5,Qt,ht,zo,G$4,JaideJ,jaitetegur R_6))^2)</f>
        <v>0.27541371409062237</v>
      </c>
      <c r="H49" s="9">
        <f>SQRT((kaalutegur R_6*[1]!juhe(H5,6)+jaitetegur R_6*[1]!Jaitekoormus_EN(H$5,JaideJ,hj))^2+(tuuletegur R_6*[1]!Tuulekoormus_en(H$5,Qt,ht,zo,H$4,JaideJ,jaitetegur R_6))^2)</f>
        <v>0.27559739327337818</v>
      </c>
      <c r="I49" s="9">
        <f>SQRT((kaalutegur R_6*[1]!juhe(I5,6)+jaitetegur R_6*[1]!Jaitekoormus_EN(I$5,JaideJ,hj))^2+(tuuletegur R_6*[1]!Tuulekoormus_en(I$5,Qt,ht,zo,I$4,JaideJ,jaitetegur R_6))^2)</f>
        <v>0.28123580297866874</v>
      </c>
      <c r="J49" s="9">
        <f>SQRT((kaalutegur R_6*[1]!juhe(J5,6)+jaitetegur R_6*[1]!Jaitekoormus_EN(J$5,JaideJ,hj))^2+(tuuletegur R_6*[1]!Tuulekoormus_en(J$5,Qt,ht,zo,J$4,JaideJ,jaitetegur R_6))^2)</f>
        <v>0.27620459842871192</v>
      </c>
      <c r="K49" s="9">
        <f>SQRT((kaalutegur R_6*[1]!juhe(K5,6)+jaitetegur R_6*[1]!Jaitekoormus_EN(K$5,JaideJ,hj))^2+(tuuletegur R_6*[1]!Tuulekoormus_en(K$5,Qt,ht,zo,K$4,JaideJ,jaitetegur R_6))^2)</f>
        <v>0.27667679754192703</v>
      </c>
      <c r="L49" s="9">
        <f>SQRT((kaalutegur R_6*[1]!juhe(L5,6)+jaitetegur R_6*[1]!Jaitekoormus_EN(L$5,JaideJ,hj))^2+(tuuletegur R_6*[1]!Tuulekoormus_en(L$5,Qt,ht,zo,L$4,JaideJ,jaitetegur R_6))^2)</f>
        <v>0.27750866028003185</v>
      </c>
      <c r="M49" s="9">
        <f>SQRT((kaalutegur R_6*[1]!juhe(M5,6)+jaitetegur R_6*[1]!Jaitekoormus_EN(M$5,JaideJ,hj))^2+(tuuletegur R_6*[1]!Tuulekoormus_en(M$5,Qt,ht,zo,M$4,JaideJ,jaitetegur R_6))^2)</f>
        <v>0.27305826467589589</v>
      </c>
      <c r="N49" s="9">
        <f>SQRT((kaalutegur R_6*[1]!juhe(N5,6)+jaitetegur R_6*[1]!Jaitekoormus_EN(N$5,JaideJ,hj))^2+(tuuletegur R_6*[1]!Tuulekoormus_en(N$5,Qt,ht,zo,N$4,JaideJ,jaitetegur R_6))^2)</f>
        <v>0.27791185482782843</v>
      </c>
      <c r="O49" s="9">
        <f>SQRT((kaalutegur R_6*[1]!juhe(O5,6)+jaitetegur R_6*[1]!Jaitekoormus_EN(O$5,JaideJ,hj))^2+(tuuletegur R_6*[1]!Tuulekoormus_en(O$5,Qt,ht,zo,O$4,JaideJ,jaitetegur R_6))^2)</f>
        <v>0.28235442640743208</v>
      </c>
      <c r="P49" s="9">
        <f>SQRT((kaalutegur R_6*[1]!juhe(P5,6)+jaitetegur R_6*[1]!Jaitekoormus_EN(P$5,JaideJ,hj))^2+(tuuletegur R_6*[1]!Tuulekoormus_en(P$5,Qt,ht,zo,P$4,JaideJ,jaitetegur R_6))^2)</f>
        <v>0.2769615694613255</v>
      </c>
      <c r="Q49" s="9">
        <f>SQRT((kaalutegur R_6*[1]!juhe(Q5,6)+jaitetegur R_6*[1]!Jaitekoormus_EN(Q$5,JaideJ,hj))^2+(tuuletegur R_6*[1]!Tuulekoormus_en(Q$5,Qt,ht,zo,Q$4,JaideJ,jaitetegur R_6))^2)</f>
        <v>0.2741698423246654</v>
      </c>
      <c r="R49" s="9">
        <f>SQRT((kaalutegur R_6*[1]!juhe(R5,6)+jaitetegur R_6*[1]!Jaitekoormus_EN(R$5,JaideJ,hj))^2+(tuuletegur R_6*[1]!Tuulekoormus_en(R$5,Qt,ht,zo,R$4,JaideJ,jaitetegur R_6))^2)</f>
        <v>0.27439876873036745</v>
      </c>
      <c r="S49" s="9">
        <f>SQRT((kaalutegur R_6*[1]!juhe(S5,6)+jaitetegur R_6*[1]!Jaitekoormus_EN(S$5,JaideJ,hj))^2+(tuuletegur R_6*[1]!Tuulekoormus_en(S$5,Qt,ht,zo,S$4,JaideJ,jaitetegur R_6))^2)</f>
        <v>0.27755687785834143</v>
      </c>
      <c r="T49" s="9">
        <f>SQRT((kaalutegur R_6*[1]!juhe(T5,6)+jaitetegur R_6*[1]!Jaitekoormus_EN(T$5,JaideJ,hj))^2+(tuuletegur R_6*[1]!Tuulekoormus_en(T$5,Qt,ht,zo,T$4,JaideJ,jaitetegur R_6))^2)</f>
        <v>0.28071364673294624</v>
      </c>
      <c r="U49" s="9">
        <f>SQRT((kaalutegur R_6*[1]!juhe(U5,6)+jaitetegur R_6*[1]!Jaitekoormus_EN(U$5,JaideJ,hj))^2+(tuuletegur R_6*[1]!Tuulekoormus_en(U$5,Qt,ht,zo,U$4,JaideJ,jaitetegur R_6))^2)</f>
        <v>0.27988301290078593</v>
      </c>
      <c r="V49" s="9">
        <f>SQRT((kaalutegur R_6*[1]!juhe(V5,6)+jaitetegur R_6*[1]!Jaitekoormus_EN(V$5,JaideJ,hj))^2+(tuuletegur R_6*[1]!Tuulekoormus_en(V$5,Qt,ht,zo,V$4,JaideJ,jaitetegur R_6))^2)</f>
        <v>0.2763686381582891</v>
      </c>
      <c r="W49" s="9"/>
      <c r="X49" s="9"/>
      <c r="Y49" s="9"/>
      <c r="Z49" s="9"/>
      <c r="AA49" s="9"/>
    </row>
    <row r="50" spans="1:27" x14ac:dyDescent="0.2">
      <c r="A50" s="177"/>
      <c r="B50" s="189"/>
      <c r="C50" s="82" t="s">
        <v>104</v>
      </c>
      <c r="D50" s="22">
        <f>[1]!Olekuvorrand(D$4,D$5,D$8,5,D$11,Lähteandmed!$C39,D49)</f>
        <v>438.33893537521362</v>
      </c>
      <c r="E50" s="22">
        <f>[1]!Olekuvorrand(E$4,E$5,E$8,5,E$11,Lähteandmed!$C39,E49)</f>
        <v>433.65722894668579</v>
      </c>
      <c r="F50" s="22">
        <f>[1]!Olekuvorrand(F$4,F$5,F$8,5,F$11,Lähteandmed!$C39,F49)</f>
        <v>431.88685178756714</v>
      </c>
      <c r="G50" s="22">
        <f>[1]!Olekuvorrand(G$4,G$5,G$8,5,G$11,Lähteandmed!$C39,G49)</f>
        <v>430.92018365859985</v>
      </c>
      <c r="H50" s="22">
        <f>[1]!Olekuvorrand(H$4,H$5,H$8,5,H$11,Lähteandmed!$C39,H49)</f>
        <v>430.68534135818481</v>
      </c>
      <c r="I50" s="22">
        <f>[1]!Olekuvorrand(I$4,I$5,I$8,5,I$11,Lähteandmed!$C39,I49)</f>
        <v>411.19223833084106</v>
      </c>
      <c r="J50" s="22">
        <f>[1]!Olekuvorrand(J$4,J$5,J$8,5,J$11,Lähteandmed!$C39,J49)</f>
        <v>429.15850877761841</v>
      </c>
      <c r="K50" s="22">
        <f>[1]!Olekuvorrand(K$4,K$5,K$8,5,K$11,Lähteandmed!$C39,K49)</f>
        <v>427.08688974380493</v>
      </c>
      <c r="L50" s="22">
        <f>[1]!Olekuvorrand(L$4,L$5,L$8,5,L$11,Lähteandmed!$C39,L49)</f>
        <v>425.88871717453003</v>
      </c>
      <c r="M50" s="22">
        <f>[1]!Olekuvorrand(M$4,M$5,M$8,5,M$11,Lähteandmed!$C39,M49)</f>
        <v>439.01699781417847</v>
      </c>
      <c r="N50" s="22">
        <f>[1]!Olekuvorrand(N$4,N$5,N$8,5,N$11,Lähteandmed!$C39,N49)</f>
        <v>423.94918203353882</v>
      </c>
      <c r="O50" s="22">
        <f>[1]!Olekuvorrand(O$4,O$5,O$8,5,O$11,Lähteandmed!$C39,O49)</f>
        <v>408.08111429214478</v>
      </c>
      <c r="P50" s="22">
        <f>[1]!Olekuvorrand(P$4,P$5,P$8,5,P$11,Lähteandmed!$C39,P49)</f>
        <v>427.05649137496948</v>
      </c>
      <c r="Q50" s="22">
        <f>[1]!Olekuvorrand(Q$4,Q$5,Q$8,5,Q$11,Lähteandmed!$C39,Q49)</f>
        <v>434.64285135269165</v>
      </c>
      <c r="R50" s="22">
        <f>[1]!Olekuvorrand(R$4,R$5,R$8,5,R$11,Lähteandmed!$C39,R49)</f>
        <v>434.81713533401489</v>
      </c>
      <c r="S50" s="22">
        <f>[1]!Olekuvorrand(S$4,S$5,S$8,5,S$11,Lähteandmed!$C39,S49)</f>
        <v>500.87302923202515</v>
      </c>
      <c r="T50" s="22">
        <f>[1]!Olekuvorrand(T$4,T$5,T$8,5,T$11,Lähteandmed!$C39,T49)</f>
        <v>413.71876001358032</v>
      </c>
      <c r="U50" s="22">
        <f>[1]!Olekuvorrand(U$4,U$5,U$8,5,U$11,Lähteandmed!$C39,U49)</f>
        <v>417.79357194900513</v>
      </c>
      <c r="V50" s="22">
        <f>[1]!Olekuvorrand(V$4,V$5,V$8,5,V$11,Lähteandmed!$C39,V49)</f>
        <v>429.51959371566772</v>
      </c>
      <c r="W50" s="22"/>
      <c r="X50" s="22"/>
      <c r="Y50" s="22"/>
      <c r="Z50" s="22"/>
      <c r="AA50" s="22"/>
    </row>
    <row r="51" spans="1:27" x14ac:dyDescent="0.2">
      <c r="A51" s="177"/>
      <c r="B51" s="189"/>
      <c r="C51" s="82" t="s">
        <v>105</v>
      </c>
      <c r="D51" s="9">
        <f>[1]!ripe(D50,D$11+Lähteandmed!$E39*$D$13,D$4,0)</f>
        <v>5.8298533673537776</v>
      </c>
      <c r="E51" s="9">
        <f>[1]!ripe(E50,E$11+Lähteandmed!$E39*$D$13,E$4,0)</f>
        <v>5.2261748553078515</v>
      </c>
      <c r="F51" s="9">
        <f>[1]!ripe(F50,F$11+Lähteandmed!$E39*$D$13,F$4,0)</f>
        <v>5.0130410478618685</v>
      </c>
      <c r="G51" s="9">
        <f>[1]!ripe(G50,G$11+Lähteandmed!$E39*$D$13,G$4,0)</f>
        <v>4.9392112876119993</v>
      </c>
      <c r="H51" s="9">
        <f>[1]!ripe(H50,H$11+Lähteandmed!$E39*$D$13,H$4,0)</f>
        <v>4.8710318663662768</v>
      </c>
      <c r="I51" s="9">
        <f>[1]!ripe(I50,I$11+Lähteandmed!$E39*$D$13,I$4,0)</f>
        <v>3.2762720516034225</v>
      </c>
      <c r="J51" s="9">
        <f>[1]!ripe(J50,J$11+Lähteandmed!$E39*$D$13,J$4,0)</f>
        <v>4.6604526589219644</v>
      </c>
      <c r="K51" s="9">
        <f>[1]!ripe(K50,K$11+Lähteandmed!$E39*$D$13,K$4,0)</f>
        <v>4.5124049334163372</v>
      </c>
      <c r="L51" s="9">
        <f>[1]!ripe(L50,L$11+Lähteandmed!$E39*$D$13,L$4,0)</f>
        <v>4.2387177583463602</v>
      </c>
      <c r="M51" s="9">
        <f>[1]!ripe(M50,M$11+Lähteandmed!$E39*$D$13,M$4,0)</f>
        <v>5.8352865462901464</v>
      </c>
      <c r="N51" s="9">
        <f>[1]!ripe(N50,N$11+Lähteandmed!$E39*$D$13,N$4,0)</f>
        <v>4.125323848587465</v>
      </c>
      <c r="O51" s="9">
        <f>[1]!ripe(O50,O$11+Lähteandmed!$E39*$D$13,O$4,0)</f>
        <v>3.0238831971535762</v>
      </c>
      <c r="P51" s="9">
        <f>[1]!ripe(P50,P$11+Lähteandmed!$E39*$D$13,P$4,0)</f>
        <v>4.4128373573114459</v>
      </c>
      <c r="Q51" s="9">
        <f>[1]!ripe(Q50,Q$11+Lähteandmed!$E39*$D$13,Q$4,0)</f>
        <v>5.4002918984775246</v>
      </c>
      <c r="R51" s="9">
        <f>[1]!ripe(R50,R$11+Lähteandmed!$E39*$D$13,R$4,0)</f>
        <v>5.301765854717603</v>
      </c>
      <c r="S51" s="9">
        <f>[1]!ripe(S50,S$11+Lähteandmed!$E39*$D$13,S$4,0)</f>
        <v>3.5905210451138121</v>
      </c>
      <c r="T51" s="9">
        <f>[1]!ripe(T50,T$11+Lähteandmed!$E39*$D$13,T$4,0)</f>
        <v>3.3924683636492232</v>
      </c>
      <c r="U51" s="9">
        <f>[1]!ripe(U50,U$11+Lähteandmed!$E39*$D$13,U$4,0)</f>
        <v>3.5857182017888918</v>
      </c>
      <c r="V51" s="9">
        <f>[1]!ripe(V50,V$11+Lähteandmed!$E39*$D$13,V$4,0)</f>
        <v>4.5968673099250292</v>
      </c>
      <c r="W51" s="9"/>
      <c r="X51" s="9"/>
      <c r="Y51" s="9"/>
      <c r="Z51" s="9"/>
      <c r="AA51" s="9"/>
    </row>
    <row r="52" spans="1:27" x14ac:dyDescent="0.2">
      <c r="A52" s="39"/>
      <c r="B52" s="189"/>
      <c r="C52" s="82" t="s">
        <v>49</v>
      </c>
      <c r="D52" s="56">
        <f>D51/D$4^2*1000000</f>
        <v>24.696425180362489</v>
      </c>
      <c r="E52" s="56">
        <f t="shared" ref="E52" si="51">E51/E$4^2*1000000</f>
        <v>24.963044539641693</v>
      </c>
      <c r="F52" s="56">
        <f t="shared" ref="F52:M52" si="52">F51/F$4^2*1000000</f>
        <v>25.065372275927544</v>
      </c>
      <c r="G52" s="56">
        <f t="shared" si="52"/>
        <v>25.12160054612394</v>
      </c>
      <c r="H52" s="56">
        <f t="shared" si="52"/>
        <v>25.135298747329848</v>
      </c>
      <c r="I52" s="56">
        <f t="shared" si="52"/>
        <v>26.326870285969996</v>
      </c>
      <c r="J52" s="56">
        <f t="shared" si="52"/>
        <v>25.224723498942037</v>
      </c>
      <c r="K52" s="56">
        <f t="shared" si="52"/>
        <v>25.347078032827252</v>
      </c>
      <c r="L52" s="56">
        <f t="shared" si="52"/>
        <v>25.418388148323359</v>
      </c>
      <c r="M52" s="56">
        <f t="shared" si="52"/>
        <v>24.658281513090188</v>
      </c>
      <c r="N52" s="56">
        <f t="shared" ref="N52:U52" si="53">N51/N$4^2*1000000</f>
        <v>25.534675333510396</v>
      </c>
      <c r="O52" s="56">
        <f t="shared" si="53"/>
        <v>26.52758077254175</v>
      </c>
      <c r="P52" s="56">
        <f t="shared" si="53"/>
        <v>25.348882266792788</v>
      </c>
      <c r="Q52" s="56">
        <f t="shared" si="53"/>
        <v>24.906436830705911</v>
      </c>
      <c r="R52" s="56">
        <f t="shared" si="53"/>
        <v>24.896453799636774</v>
      </c>
      <c r="S52" s="56">
        <f t="shared" si="53"/>
        <v>21.613071755394792</v>
      </c>
      <c r="T52" s="56">
        <f t="shared" si="53"/>
        <v>26.16609582987817</v>
      </c>
      <c r="U52" s="56">
        <f t="shared" si="53"/>
        <v>25.91089343628062</v>
      </c>
      <c r="V52" s="56">
        <f t="shared" ref="V52" si="54">V51/V$4^2*1000000</f>
        <v>25.203517789458246</v>
      </c>
      <c r="W52" s="56"/>
      <c r="X52" s="56"/>
      <c r="Y52" s="56"/>
      <c r="Z52" s="56"/>
      <c r="AA52" s="56"/>
    </row>
    <row r="53" spans="1:27" ht="38.25" x14ac:dyDescent="0.2">
      <c r="A53" s="187">
        <v>7</v>
      </c>
      <c r="B53" s="188" t="str">
        <f>Lähteandmed!B42</f>
        <v>EDS</v>
      </c>
      <c r="C53" s="81" t="s">
        <v>288</v>
      </c>
      <c r="D53" s="6">
        <f>SQRT((kaalutegur R_7*[1]!juhe(D5,6)+jaitetegur R_7*[1]!Jaitekoormus_EN(D$5,JaideJ,hj))^2+(tuuletegur R_7*[1]!Tuulekoormus_en(D$5,Qt,ht,zo,D$4,JaideJ,jaitetegur R_7))^2)</f>
        <v>5.3499999999999999E-2</v>
      </c>
      <c r="E53" s="6">
        <f>SQRT((kaalutegur R_7*[1]!juhe(E5,6)+jaitetegur R_7*[1]!Jaitekoormus_EN(E$5,JaideJ,hj))^2+(tuuletegur R_7*[1]!Tuulekoormus_en(E$5,Qt,ht,zo,E$4,JaideJ,jaitetegur R_7))^2)</f>
        <v>5.3499999999999999E-2</v>
      </c>
      <c r="F53" s="6">
        <f>SQRT((kaalutegur R_7*[1]!juhe(F5,6)+jaitetegur R_7*[1]!Jaitekoormus_EN(F$5,JaideJ,hj))^2+(tuuletegur R_7*[1]!Tuulekoormus_en(F$5,Qt,ht,zo,F$4,JaideJ,jaitetegur R_7))^2)</f>
        <v>5.3499999999999999E-2</v>
      </c>
      <c r="G53" s="6">
        <f>SQRT((kaalutegur R_7*[1]!juhe(G5,6)+jaitetegur R_7*[1]!Jaitekoormus_EN(G$5,JaideJ,hj))^2+(tuuletegur R_7*[1]!Tuulekoormus_en(G$5,Qt,ht,zo,G$4,JaideJ,jaitetegur R_7))^2)</f>
        <v>5.3499999999999999E-2</v>
      </c>
      <c r="H53" s="6">
        <f>SQRT((kaalutegur R_7*[1]!juhe(H5,6)+jaitetegur R_7*[1]!Jaitekoormus_EN(H$5,JaideJ,hj))^2+(tuuletegur R_7*[1]!Tuulekoormus_en(H$5,Qt,ht,zo,H$4,JaideJ,jaitetegur R_7))^2)</f>
        <v>5.3499999999999999E-2</v>
      </c>
      <c r="I53" s="6">
        <f>SQRT((kaalutegur R_7*[1]!juhe(I5,6)+jaitetegur R_7*[1]!Jaitekoormus_EN(I$5,JaideJ,hj))^2+(tuuletegur R_7*[1]!Tuulekoormus_en(I$5,Qt,ht,zo,I$4,JaideJ,jaitetegur R_7))^2)</f>
        <v>5.3499999999999999E-2</v>
      </c>
      <c r="J53" s="6">
        <f>SQRT((kaalutegur R_7*[1]!juhe(J5,6)+jaitetegur R_7*[1]!Jaitekoormus_EN(J$5,JaideJ,hj))^2+(tuuletegur R_7*[1]!Tuulekoormus_en(J$5,Qt,ht,zo,J$4,JaideJ,jaitetegur R_7))^2)</f>
        <v>5.3499999999999999E-2</v>
      </c>
      <c r="K53" s="6">
        <f>SQRT((kaalutegur R_7*[1]!juhe(K5,6)+jaitetegur R_7*[1]!Jaitekoormus_EN(K$5,JaideJ,hj))^2+(tuuletegur R_7*[1]!Tuulekoormus_en(K$5,Qt,ht,zo,K$4,JaideJ,jaitetegur R_7))^2)</f>
        <v>5.3499999999999999E-2</v>
      </c>
      <c r="L53" s="6">
        <f>SQRT((kaalutegur R_7*[1]!juhe(L5,6)+jaitetegur R_7*[1]!Jaitekoormus_EN(L$5,JaideJ,hj))^2+(tuuletegur R_7*[1]!Tuulekoormus_en(L$5,Qt,ht,zo,L$4,JaideJ,jaitetegur R_7))^2)</f>
        <v>5.3499999999999999E-2</v>
      </c>
      <c r="M53" s="6">
        <f>SQRT((kaalutegur R_7*[1]!juhe(M5,6)+jaitetegur R_7*[1]!Jaitekoormus_EN(M$5,JaideJ,hj))^2+(tuuletegur R_7*[1]!Tuulekoormus_en(M$5,Qt,ht,zo,M$4,JaideJ,jaitetegur R_7))^2)</f>
        <v>5.3499999999999999E-2</v>
      </c>
      <c r="N53" s="6">
        <f>SQRT((kaalutegur R_7*[1]!juhe(N5,6)+jaitetegur R_7*[1]!Jaitekoormus_EN(N$5,JaideJ,hj))^2+(tuuletegur R_7*[1]!Tuulekoormus_en(N$5,Qt,ht,zo,N$4,JaideJ,jaitetegur R_7))^2)</f>
        <v>5.3499999999999999E-2</v>
      </c>
      <c r="O53" s="6">
        <f>SQRT((kaalutegur R_7*[1]!juhe(O5,6)+jaitetegur R_7*[1]!Jaitekoormus_EN(O$5,JaideJ,hj))^2+(tuuletegur R_7*[1]!Tuulekoormus_en(O$5,Qt,ht,zo,O$4,JaideJ,jaitetegur R_7))^2)</f>
        <v>5.3499999999999999E-2</v>
      </c>
      <c r="P53" s="6">
        <f>SQRT((kaalutegur R_7*[1]!juhe(P5,6)+jaitetegur R_7*[1]!Jaitekoormus_EN(P$5,JaideJ,hj))^2+(tuuletegur R_7*[1]!Tuulekoormus_en(P$5,Qt,ht,zo,P$4,JaideJ,jaitetegur R_7))^2)</f>
        <v>5.3499999999999999E-2</v>
      </c>
      <c r="Q53" s="6">
        <f>SQRT((kaalutegur R_7*[1]!juhe(Q5,6)+jaitetegur R_7*[1]!Jaitekoormus_EN(Q$5,JaideJ,hj))^2+(tuuletegur R_7*[1]!Tuulekoormus_en(Q$5,Qt,ht,zo,Q$4,JaideJ,jaitetegur R_7))^2)</f>
        <v>5.3499999999999999E-2</v>
      </c>
      <c r="R53" s="6">
        <f>SQRT((kaalutegur R_7*[1]!juhe(R5,6)+jaitetegur R_7*[1]!Jaitekoormus_EN(R$5,JaideJ,hj))^2+(tuuletegur R_7*[1]!Tuulekoormus_en(R$5,Qt,ht,zo,R$4,JaideJ,jaitetegur R_7))^2)</f>
        <v>5.3499999999999999E-2</v>
      </c>
      <c r="S53" s="6">
        <f>SQRT((kaalutegur R_7*[1]!juhe(S5,6)+jaitetegur R_7*[1]!Jaitekoormus_EN(S$5,JaideJ,hj))^2+(tuuletegur R_7*[1]!Tuulekoormus_en(S$5,Qt,ht,zo,S$4,JaideJ,jaitetegur R_7))^2)</f>
        <v>5.3499999999999999E-2</v>
      </c>
      <c r="T53" s="6">
        <f>SQRT((kaalutegur R_7*[1]!juhe(T5,6)+jaitetegur R_7*[1]!Jaitekoormus_EN(T$5,JaideJ,hj))^2+(tuuletegur R_7*[1]!Tuulekoormus_en(T$5,Qt,ht,zo,T$4,JaideJ,jaitetegur R_7))^2)</f>
        <v>5.3499999999999999E-2</v>
      </c>
      <c r="U53" s="6">
        <f>SQRT((kaalutegur R_7*[1]!juhe(U5,6)+jaitetegur R_7*[1]!Jaitekoormus_EN(U$5,JaideJ,hj))^2+(tuuletegur R_7*[1]!Tuulekoormus_en(U$5,Qt,ht,zo,U$4,JaideJ,jaitetegur R_7))^2)</f>
        <v>5.3499999999999999E-2</v>
      </c>
      <c r="V53" s="6">
        <f>SQRT((kaalutegur R_7*[1]!juhe(V5,6)+jaitetegur R_7*[1]!Jaitekoormus_EN(V$5,JaideJ,hj))^2+(tuuletegur R_7*[1]!Tuulekoormus_en(V$5,Qt,ht,zo,V$4,JaideJ,jaitetegur R_7))^2)</f>
        <v>5.3499999999999999E-2</v>
      </c>
      <c r="W53" s="6"/>
      <c r="X53" s="6"/>
      <c r="Y53" s="6"/>
      <c r="Z53" s="6"/>
      <c r="AA53" s="6"/>
    </row>
    <row r="54" spans="1:27" x14ac:dyDescent="0.2">
      <c r="A54" s="187"/>
      <c r="B54" s="188"/>
      <c r="C54" s="81" t="s">
        <v>104</v>
      </c>
      <c r="D54" s="3">
        <f>[1]!Olekuvorrand(D$4,D$5,D$8,5,D$11,Lähteandmed!$C42,D53)</f>
        <v>115.51719903945923</v>
      </c>
      <c r="E54" s="3">
        <f>[1]!Olekuvorrand(E$4,E$5,E$8,5,E$11,Lähteandmed!$C42,E53)</f>
        <v>116.97083711624146</v>
      </c>
      <c r="F54" s="3">
        <f>[1]!Olekuvorrand(F$4,F$5,F$8,5,F$11,Lähteandmed!$C42,F53)</f>
        <v>117.62481927871704</v>
      </c>
      <c r="G54" s="3">
        <f>[1]!Olekuvorrand(G$4,G$5,G$8,5,G$11,Lähteandmed!$C42,G53)</f>
        <v>117.69479513168335</v>
      </c>
      <c r="H54" s="3">
        <f>[1]!Olekuvorrand(H$4,H$5,H$8,5,H$11,Lähteandmed!$C42,H53)</f>
        <v>118.11953783035278</v>
      </c>
      <c r="I54" s="3">
        <f>[1]!Olekuvorrand(I$4,I$5,I$8,5,I$11,Lähteandmed!$C42,I53)</f>
        <v>126.20192766189575</v>
      </c>
      <c r="J54" s="3">
        <f>[1]!Olekuvorrand(J$4,J$5,J$8,5,J$11,Lähteandmed!$C42,J53)</f>
        <v>119.11123991012573</v>
      </c>
      <c r="K54" s="3">
        <f>[1]!Olekuvorrand(K$4,K$5,K$8,5,K$11,Lähteandmed!$C42,K53)</f>
        <v>119.35144662857056</v>
      </c>
      <c r="L54" s="3">
        <f>[1]!Olekuvorrand(L$4,L$5,L$8,5,L$11,Lähteandmed!$C42,L53)</f>
        <v>121.5253472328186</v>
      </c>
      <c r="M54" s="3">
        <f>[1]!Olekuvorrand(M$4,M$5,M$8,5,M$11,Lähteandmed!$C42,M53)</f>
        <v>115.80902338027954</v>
      </c>
      <c r="N54" s="3">
        <f>[1]!Olekuvorrand(N$4,N$5,N$8,5,N$11,Lähteandmed!$C42,N53)</f>
        <v>121.68854475021362</v>
      </c>
      <c r="O54" s="3">
        <f>[1]!Olekuvorrand(O$4,O$5,O$8,5,O$11,Lähteandmed!$C42,O53)</f>
        <v>129.18740510940552</v>
      </c>
      <c r="P54" s="3">
        <f>[1]!Olekuvorrand(P$4,P$5,P$8,5,P$11,Lähteandmed!$C42,P53)</f>
        <v>120.32622098922729</v>
      </c>
      <c r="Q54" s="3">
        <f>[1]!Olekuvorrand(Q$4,Q$5,Q$8,5,Q$11,Lähteandmed!$C42,Q53)</f>
        <v>116.29146337509155</v>
      </c>
      <c r="R54" s="3">
        <f>[1]!Olekuvorrand(R$4,R$5,R$8,5,R$11,Lähteandmed!$C42,R53)</f>
        <v>117.03401803970337</v>
      </c>
      <c r="S54" s="3">
        <f>[1]!Olekuvorrand(S$4,S$5,S$8,5,S$11,Lähteandmed!$C42,S53)</f>
        <v>195.67972421646118</v>
      </c>
      <c r="T54" s="3">
        <f>[1]!Olekuvorrand(T$4,T$5,T$8,5,T$11,Lähteandmed!$C42,T53)</f>
        <v>125.81628561019897</v>
      </c>
      <c r="U54" s="3">
        <f>[1]!Olekuvorrand(U$4,U$5,U$8,5,U$11,Lähteandmed!$C42,U53)</f>
        <v>125.28961896896362</v>
      </c>
      <c r="V54" s="3">
        <f>[1]!Olekuvorrand(V$4,V$5,V$8,5,V$11,Lähteandmed!$C42,V53)</f>
        <v>119.89957094192505</v>
      </c>
      <c r="W54" s="3"/>
      <c r="X54" s="3"/>
      <c r="Y54" s="3"/>
      <c r="Z54" s="3"/>
      <c r="AA54" s="3"/>
    </row>
    <row r="55" spans="1:27" ht="13.5" customHeight="1" x14ac:dyDescent="0.2">
      <c r="A55" s="187"/>
      <c r="B55" s="188"/>
      <c r="C55" s="81" t="s">
        <v>105</v>
      </c>
      <c r="D55" s="3">
        <f>[1]!ripe(D54,D$11+Lähteandmed!$E42*$D$13,D$4,0)</f>
        <v>13.665976925885541</v>
      </c>
      <c r="E55" s="3">
        <f>[1]!ripe(E54,E$11+Lähteandmed!$E42*$D$13,E$4,0)</f>
        <v>11.969405534016484</v>
      </c>
      <c r="F55" s="3">
        <f>[1]!ripe(F54,F$11+Lähteandmed!$E42*$D$13,F$4,0)</f>
        <v>11.370823734730726</v>
      </c>
      <c r="G55" s="3">
        <f>[1]!ripe(G54,G$11+Lähteandmed!$E42*$D$13,G$4,0)</f>
        <v>11.171637539395077</v>
      </c>
      <c r="H55" s="3">
        <f>[1]!ripe(H54,H$11+Lähteandmed!$E42*$D$13,H$4,0)</f>
        <v>10.9718276098481</v>
      </c>
      <c r="I55" s="3">
        <f>[1]!ripe(I54,I$11+Lähteandmed!$E42*$D$13,I$4,0)</f>
        <v>6.5944492433329787</v>
      </c>
      <c r="J55" s="3">
        <f>[1]!ripe(J54,J$11+Lähteandmed!$E42*$D$13,J$4,0)</f>
        <v>10.373199628891031</v>
      </c>
      <c r="K55" s="3">
        <f>[1]!ripe(K54,K$11+Lähteandmed!$E42*$D$13,K$4,0)</f>
        <v>9.9750773310653145</v>
      </c>
      <c r="L55" s="3">
        <f>[1]!ripe(L54,L$11+Lähteandmed!$E42*$D$13,L$4,0)</f>
        <v>9.1766341222830388</v>
      </c>
      <c r="M55" s="3">
        <f>[1]!ripe(M54,M$11+Lähteandmed!$E42*$D$13,M$4,0)</f>
        <v>13.665350542482873</v>
      </c>
      <c r="N55" s="3">
        <f>[1]!ripe(N54,N$11+Lähteandmed!$E42*$D$13,N$4,0)</f>
        <v>8.8785450920320024</v>
      </c>
      <c r="O55" s="3">
        <f>[1]!ripe(O54,O$11+Lähteandmed!$E42*$D$13,O$4,0)</f>
        <v>5.9008012392307121</v>
      </c>
      <c r="P55" s="3">
        <f>[1]!ripe(P54,P$11+Lähteandmed!$E42*$D$13,P$4,0)</f>
        <v>9.675259554216975</v>
      </c>
      <c r="Q55" s="3">
        <f>[1]!ripe(Q54,Q$11+Lähteandmed!$E42*$D$13,Q$4,0)</f>
        <v>12.468711996650427</v>
      </c>
      <c r="R55" s="3">
        <f>[1]!ripe(R54,R$11+Lähteandmed!$E42*$D$13,R$4,0)</f>
        <v>12.168435145097499</v>
      </c>
      <c r="S55" s="3">
        <f>[1]!ripe(S54,S$11+Lähteandmed!$E42*$D$13,S$4,0)</f>
        <v>5.6775236071222421</v>
      </c>
      <c r="T55" s="3">
        <f>[1]!ripe(T54,T$11+Lähteandmed!$E42*$D$13,T$4,0)</f>
        <v>6.8913421702173379</v>
      </c>
      <c r="U55" s="3">
        <f>[1]!ripe(U54,U$11+Lähteandmed!$E42*$D$13,U$4,0)</f>
        <v>7.3865641542738727</v>
      </c>
      <c r="V55" s="3">
        <f>[1]!ripe(V54,V$11+Lähteandmed!$E42*$D$13,V$4,0)</f>
        <v>10.172951456098598</v>
      </c>
      <c r="W55" s="3"/>
      <c r="X55" s="3"/>
      <c r="Y55" s="3"/>
      <c r="Z55" s="3"/>
      <c r="AA55" s="3"/>
    </row>
    <row r="56" spans="1:27" x14ac:dyDescent="0.2">
      <c r="A56" s="42"/>
      <c r="B56" s="188"/>
      <c r="C56" s="81" t="s">
        <v>49</v>
      </c>
      <c r="D56" s="55">
        <f>D55/D$4^2*1000000</f>
        <v>57.89181226351959</v>
      </c>
      <c r="E56" s="55">
        <f t="shared" ref="E56" si="55">E55/E$4^2*1000000</f>
        <v>57.172370181075131</v>
      </c>
      <c r="F56" s="55">
        <f t="shared" ref="F56:M56" si="56">F55/F$4^2*1000000</f>
        <v>56.854497554242208</v>
      </c>
      <c r="G56" s="55">
        <f t="shared" si="56"/>
        <v>56.820694513446085</v>
      </c>
      <c r="H56" s="55">
        <f t="shared" si="56"/>
        <v>56.616374588298939</v>
      </c>
      <c r="I56" s="55">
        <f t="shared" si="56"/>
        <v>52.9904742653084</v>
      </c>
      <c r="J56" s="55">
        <f t="shared" si="56"/>
        <v>56.144995258600204</v>
      </c>
      <c r="K56" s="55">
        <f t="shared" si="56"/>
        <v>56.031997842572729</v>
      </c>
      <c r="L56" s="55">
        <f t="shared" si="56"/>
        <v>55.029672017213571</v>
      </c>
      <c r="M56" s="55">
        <f t="shared" si="56"/>
        <v>57.745932094085646</v>
      </c>
      <c r="N56" s="55">
        <f t="shared" ref="N56:U56" si="57">N55/N$4^2*1000000</f>
        <v>54.955871267317946</v>
      </c>
      <c r="O56" s="55">
        <f t="shared" si="57"/>
        <v>51.76588224166688</v>
      </c>
      <c r="P56" s="55">
        <f t="shared" si="57"/>
        <v>55.578077205621931</v>
      </c>
      <c r="Q56" s="55">
        <f t="shared" si="57"/>
        <v>57.506370681997922</v>
      </c>
      <c r="R56" s="55">
        <f t="shared" si="57"/>
        <v>57.141505623871588</v>
      </c>
      <c r="S56" s="55">
        <f t="shared" si="57"/>
        <v>34.17574317818579</v>
      </c>
      <c r="T56" s="55">
        <f t="shared" si="57"/>
        <v>53.152896443939326</v>
      </c>
      <c r="U56" s="55">
        <f t="shared" si="57"/>
        <v>53.376329619588098</v>
      </c>
      <c r="V56" s="55">
        <f t="shared" ref="V56" si="58">V55/V$4^2*1000000</f>
        <v>55.775845963945777</v>
      </c>
      <c r="W56" s="55"/>
      <c r="X56" s="55"/>
      <c r="Y56" s="55"/>
      <c r="Z56" s="55"/>
      <c r="AA56" s="55"/>
    </row>
    <row r="57" spans="1:27" ht="38.25" x14ac:dyDescent="0.2">
      <c r="A57" s="177">
        <v>8</v>
      </c>
      <c r="B57" s="189" t="str">
        <f>Lähteandmed!B45</f>
        <v>T+35</v>
      </c>
      <c r="C57" s="82" t="s">
        <v>288</v>
      </c>
      <c r="D57" s="9">
        <f>SQRT((kaalutegur R_8*[1]!juhe(D5,6)+jaitetegur R_8*[1]!Jaitekoormus_EN(D$5,JaideJ,hj))^2+(tuuletegur R_8*[1]!Tuulekoormus_en(D$5,Qt,ht,zo,D$4,JaideJ,jaitetegur R_8))^2)</f>
        <v>5.3499999999999999E-2</v>
      </c>
      <c r="E57" s="9">
        <f>SQRT((kaalutegur R_8*[1]!juhe(E5,6)+jaitetegur R_8*[1]!Jaitekoormus_EN(E$5,JaideJ,hj))^2+(tuuletegur R_8*[1]!Tuulekoormus_en(E$5,Qt,ht,zo,E$4,JaideJ,jaitetegur R_8))^2)</f>
        <v>5.3499999999999999E-2</v>
      </c>
      <c r="F57" s="9">
        <f>SQRT((kaalutegur R_8*[1]!juhe(F5,6)+jaitetegur R_8*[1]!Jaitekoormus_EN(F$5,JaideJ,hj))^2+(tuuletegur R_8*[1]!Tuulekoormus_en(F$5,Qt,ht,zo,F$4,JaideJ,jaitetegur R_8))^2)</f>
        <v>5.3499999999999999E-2</v>
      </c>
      <c r="G57" s="9">
        <f>SQRT((kaalutegur R_8*[1]!juhe(G5,6)+jaitetegur R_8*[1]!Jaitekoormus_EN(G$5,JaideJ,hj))^2+(tuuletegur R_8*[1]!Tuulekoormus_en(G$5,Qt,ht,zo,G$4,JaideJ,jaitetegur R_8))^2)</f>
        <v>5.3499999999999999E-2</v>
      </c>
      <c r="H57" s="9">
        <f>SQRT((kaalutegur R_8*[1]!juhe(H5,6)+jaitetegur R_8*[1]!Jaitekoormus_EN(H$5,JaideJ,hj))^2+(tuuletegur R_8*[1]!Tuulekoormus_en(H$5,Qt,ht,zo,H$4,JaideJ,jaitetegur R_8))^2)</f>
        <v>5.3499999999999999E-2</v>
      </c>
      <c r="I57" s="9">
        <f>SQRT((kaalutegur R_8*[1]!juhe(I5,6)+jaitetegur R_8*[1]!Jaitekoormus_EN(I$5,JaideJ,hj))^2+(tuuletegur R_8*[1]!Tuulekoormus_en(I$5,Qt,ht,zo,I$4,JaideJ,jaitetegur R_8))^2)</f>
        <v>5.3499999999999999E-2</v>
      </c>
      <c r="J57" s="9">
        <f>SQRT((kaalutegur R_8*[1]!juhe(J5,6)+jaitetegur R_8*[1]!Jaitekoormus_EN(J$5,JaideJ,hj))^2+(tuuletegur R_8*[1]!Tuulekoormus_en(J$5,Qt,ht,zo,J$4,JaideJ,jaitetegur R_8))^2)</f>
        <v>5.3499999999999999E-2</v>
      </c>
      <c r="K57" s="9">
        <f>SQRT((kaalutegur R_8*[1]!juhe(K5,6)+jaitetegur R_8*[1]!Jaitekoormus_EN(K$5,JaideJ,hj))^2+(tuuletegur R_8*[1]!Tuulekoormus_en(K$5,Qt,ht,zo,K$4,JaideJ,jaitetegur R_8))^2)</f>
        <v>5.3499999999999999E-2</v>
      </c>
      <c r="L57" s="9">
        <f>SQRT((kaalutegur R_8*[1]!juhe(L5,6)+jaitetegur R_8*[1]!Jaitekoormus_EN(L$5,JaideJ,hj))^2+(tuuletegur R_8*[1]!Tuulekoormus_en(L$5,Qt,ht,zo,L$4,JaideJ,jaitetegur R_8))^2)</f>
        <v>5.3499999999999999E-2</v>
      </c>
      <c r="M57" s="9">
        <f>SQRT((kaalutegur R_8*[1]!juhe(M5,6)+jaitetegur R_8*[1]!Jaitekoormus_EN(M$5,JaideJ,hj))^2+(tuuletegur R_8*[1]!Tuulekoormus_en(M$5,Qt,ht,zo,M$4,JaideJ,jaitetegur R_8))^2)</f>
        <v>5.3499999999999999E-2</v>
      </c>
      <c r="N57" s="9">
        <f>SQRT((kaalutegur R_8*[1]!juhe(N5,6)+jaitetegur R_8*[1]!Jaitekoormus_EN(N$5,JaideJ,hj))^2+(tuuletegur R_8*[1]!Tuulekoormus_en(N$5,Qt,ht,zo,N$4,JaideJ,jaitetegur R_8))^2)</f>
        <v>5.3499999999999999E-2</v>
      </c>
      <c r="O57" s="9">
        <f>SQRT((kaalutegur R_8*[1]!juhe(O5,6)+jaitetegur R_8*[1]!Jaitekoormus_EN(O$5,JaideJ,hj))^2+(tuuletegur R_8*[1]!Tuulekoormus_en(O$5,Qt,ht,zo,O$4,JaideJ,jaitetegur R_8))^2)</f>
        <v>5.3499999999999999E-2</v>
      </c>
      <c r="P57" s="9">
        <f>SQRT((kaalutegur R_8*[1]!juhe(P5,6)+jaitetegur R_8*[1]!Jaitekoormus_EN(P$5,JaideJ,hj))^2+(tuuletegur R_8*[1]!Tuulekoormus_en(P$5,Qt,ht,zo,P$4,JaideJ,jaitetegur R_8))^2)</f>
        <v>5.3499999999999999E-2</v>
      </c>
      <c r="Q57" s="9">
        <f>SQRT((kaalutegur R_8*[1]!juhe(Q5,6)+jaitetegur R_8*[1]!Jaitekoormus_EN(Q$5,JaideJ,hj))^2+(tuuletegur R_8*[1]!Tuulekoormus_en(Q$5,Qt,ht,zo,Q$4,JaideJ,jaitetegur R_8))^2)</f>
        <v>5.3499999999999999E-2</v>
      </c>
      <c r="R57" s="9">
        <f>SQRT((kaalutegur R_8*[1]!juhe(R5,6)+jaitetegur R_8*[1]!Jaitekoormus_EN(R$5,JaideJ,hj))^2+(tuuletegur R_8*[1]!Tuulekoormus_en(R$5,Qt,ht,zo,R$4,JaideJ,jaitetegur R_8))^2)</f>
        <v>5.3499999999999999E-2</v>
      </c>
      <c r="S57" s="9">
        <f>SQRT((kaalutegur R_8*[1]!juhe(S5,6)+jaitetegur R_8*[1]!Jaitekoormus_EN(S$5,JaideJ,hj))^2+(tuuletegur R_8*[1]!Tuulekoormus_en(S$5,Qt,ht,zo,S$4,JaideJ,jaitetegur R_8))^2)</f>
        <v>5.3499999999999999E-2</v>
      </c>
      <c r="T57" s="9">
        <f>SQRT((kaalutegur R_8*[1]!juhe(T5,6)+jaitetegur R_8*[1]!Jaitekoormus_EN(T$5,JaideJ,hj))^2+(tuuletegur R_8*[1]!Tuulekoormus_en(T$5,Qt,ht,zo,T$4,JaideJ,jaitetegur R_8))^2)</f>
        <v>5.3499999999999999E-2</v>
      </c>
      <c r="U57" s="9">
        <f>SQRT((kaalutegur R_8*[1]!juhe(U5,6)+jaitetegur R_8*[1]!Jaitekoormus_EN(U$5,JaideJ,hj))^2+(tuuletegur R_8*[1]!Tuulekoormus_en(U$5,Qt,ht,zo,U$4,JaideJ,jaitetegur R_8))^2)</f>
        <v>5.3499999999999999E-2</v>
      </c>
      <c r="V57" s="9">
        <f>SQRT((kaalutegur R_8*[1]!juhe(V5,6)+jaitetegur R_8*[1]!Jaitekoormus_EN(V$5,JaideJ,hj))^2+(tuuletegur R_8*[1]!Tuulekoormus_en(V$5,Qt,ht,zo,V$4,JaideJ,jaitetegur R_8))^2)</f>
        <v>5.3499999999999999E-2</v>
      </c>
      <c r="W57" s="9"/>
      <c r="X57" s="9"/>
      <c r="Y57" s="9"/>
      <c r="Z57" s="9"/>
      <c r="AA57" s="9"/>
    </row>
    <row r="58" spans="1:27" x14ac:dyDescent="0.2">
      <c r="A58" s="177"/>
      <c r="B58" s="189"/>
      <c r="C58" s="82" t="s">
        <v>104</v>
      </c>
      <c r="D58" s="22">
        <f>[1]!Olekuvorrand(D$4,D$5,D$8,5,D$11,Lähteandmed!$C45,D57)</f>
        <v>107.73235559463501</v>
      </c>
      <c r="E58" s="22">
        <f>[1]!Olekuvorrand(E$4,E$5,E$8,5,E$11,Lähteandmed!$C45,E57)</f>
        <v>108.14470052719116</v>
      </c>
      <c r="F58" s="22">
        <f>[1]!Olekuvorrand(F$4,F$5,F$8,5,F$11,Lähteandmed!$C45,F57)</f>
        <v>108.356773853302</v>
      </c>
      <c r="G58" s="22">
        <f>[1]!Olekuvorrand(G$4,G$5,G$8,5,G$11,Lähteandmed!$C45,G57)</f>
        <v>108.29108953475952</v>
      </c>
      <c r="H58" s="22">
        <f>[1]!Olekuvorrand(H$4,H$5,H$8,5,H$11,Lähteandmed!$C45,H57)</f>
        <v>108.52915048599243</v>
      </c>
      <c r="I58" s="22">
        <f>[1]!Olekuvorrand(I$4,I$5,I$8,5,I$11,Lähteandmed!$C45,I57)</f>
        <v>110.95613241195679</v>
      </c>
      <c r="J58" s="22">
        <f>[1]!Olekuvorrand(J$4,J$5,J$8,5,J$11,Lähteandmed!$C45,J57)</f>
        <v>108.96867513656616</v>
      </c>
      <c r="K58" s="22">
        <f>[1]!Olekuvorrand(K$4,K$5,K$8,5,K$11,Lähteandmed!$C45,K57)</f>
        <v>108.87402296066284</v>
      </c>
      <c r="L58" s="22">
        <f>[1]!Olekuvorrand(L$4,L$5,L$8,5,L$11,Lähteandmed!$C45,L57)</f>
        <v>110.06289720535278</v>
      </c>
      <c r="M58" s="22">
        <f>[1]!Olekuvorrand(M$4,M$5,M$8,5,M$11,Lähteandmed!$C45,M57)</f>
        <v>107.99068212509155</v>
      </c>
      <c r="N58" s="22">
        <f>[1]!Olekuvorrand(N$4,N$5,N$8,5,N$11,Lähteandmed!$C45,N57)</f>
        <v>109.92485284805298</v>
      </c>
      <c r="O58" s="22">
        <f>[1]!Olekuvorrand(O$4,O$5,O$8,5,O$11,Lähteandmed!$C45,O57)</f>
        <v>112.26087808609009</v>
      </c>
      <c r="P58" s="22">
        <f>[1]!Olekuvorrand(P$4,P$5,P$8,5,P$11,Lähteandmed!$C45,P57)</f>
        <v>109.4697117805481</v>
      </c>
      <c r="Q58" s="22">
        <f>[1]!Olekuvorrand(Q$4,Q$5,Q$8,5,Q$11,Lähteandmed!$C45,Q57)</f>
        <v>107.82510042190552</v>
      </c>
      <c r="R58" s="22">
        <f>[1]!Olekuvorrand(R$4,R$5,R$8,5,R$11,Lähteandmed!$C45,R57)</f>
        <v>108.31278562545776</v>
      </c>
      <c r="S58" s="22">
        <f>[1]!Olekuvorrand(S$4,S$5,S$8,5,S$11,Lähteandmed!$C45,S57)</f>
        <v>166.67443513870239</v>
      </c>
      <c r="T58" s="22">
        <f>[1]!Olekuvorrand(T$4,T$5,T$8,5,T$11,Lähteandmed!$C45,T57)</f>
        <v>111.0730767250061</v>
      </c>
      <c r="U58" s="22">
        <f>[1]!Olekuvorrand(U$4,U$5,U$8,5,U$11,Lähteandmed!$C45,U57)</f>
        <v>111.30434274673462</v>
      </c>
      <c r="V58" s="22">
        <f>[1]!Olekuvorrand(V$4,V$5,V$8,5,V$11,Lähteandmed!$C45,V57)</f>
        <v>109.49844121932983</v>
      </c>
      <c r="W58" s="22"/>
      <c r="X58" s="22"/>
      <c r="Y58" s="22"/>
      <c r="Z58" s="22"/>
      <c r="AA58" s="22"/>
    </row>
    <row r="59" spans="1:27" x14ac:dyDescent="0.2">
      <c r="A59" s="177"/>
      <c r="B59" s="189"/>
      <c r="C59" s="82" t="s">
        <v>105</v>
      </c>
      <c r="D59" s="9">
        <f>[1]!ripe(D58,D$11+Lähteandmed!$E45*$D$13,D$4,0)</f>
        <v>14.653493538711716</v>
      </c>
      <c r="E59" s="9">
        <f>[1]!ripe(E58,E$11+Lähteandmed!$E45*$D$13,E$4,0)</f>
        <v>12.946278257487586</v>
      </c>
      <c r="F59" s="9">
        <f>[1]!ripe(F58,F$11+Lähteandmed!$E45*$D$13,F$4,0)</f>
        <v>12.343400779526716</v>
      </c>
      <c r="G59" s="9">
        <f>[1]!ripe(G58,G$11+Lähteandmed!$E45*$D$13,G$4,0)</f>
        <v>12.141752355926617</v>
      </c>
      <c r="H59" s="9">
        <f>[1]!ripe(H58,H$11+Lähteandmed!$E45*$D$13,H$4,0)</f>
        <v>11.941374281712742</v>
      </c>
      <c r="I59" s="9">
        <f>[1]!ripe(I58,I$11+Lähteandmed!$E45*$D$13,I$4,0)</f>
        <v>7.5005516890877972</v>
      </c>
      <c r="J59" s="9">
        <f>[1]!ripe(J58,J$11+Lähteandmed!$E45*$D$13,J$4,0)</f>
        <v>11.338714250531009</v>
      </c>
      <c r="K59" s="9">
        <f>[1]!ripe(K58,K$11+Lähteandmed!$E45*$D$13,K$4,0)</f>
        <v>10.93502267409241</v>
      </c>
      <c r="L59" s="9">
        <f>[1]!ripe(L58,L$11+Lähteandmed!$E45*$D$13,L$4,0)</f>
        <v>10.13233048061851</v>
      </c>
      <c r="M59" s="9">
        <f>[1]!ripe(M58,M$11+Lähteandmed!$E45*$D$13,M$4,0)</f>
        <v>14.654698621506398</v>
      </c>
      <c r="N59" s="9">
        <f>[1]!ripe(N58,N$11+Lähteandmed!$E45*$D$13,N$4,0)</f>
        <v>9.8286893614673829</v>
      </c>
      <c r="O59" s="9">
        <f>[1]!ripe(O58,O$11+Lähteandmed!$E45*$D$13,O$4,0)</f>
        <v>6.7905152102764061</v>
      </c>
      <c r="P59" s="9">
        <f>[1]!ripe(P58,P$11+Lähteandmed!$E45*$D$13,P$4,0)</f>
        <v>10.634790211037272</v>
      </c>
      <c r="Q59" s="9">
        <f>[1]!ripe(Q58,Q$11+Lähteandmed!$E45*$D$13,Q$4,0)</f>
        <v>13.447747869645925</v>
      </c>
      <c r="R59" s="9">
        <f>[1]!ripe(R58,R$11+Lähteandmed!$E45*$D$13,R$4,0)</f>
        <v>13.148224838486444</v>
      </c>
      <c r="S59" s="9">
        <f>[1]!ripe(S58,S$11+Lähteandmed!$E45*$D$13,S$4,0)</f>
        <v>6.665546835359609</v>
      </c>
      <c r="T59" s="9">
        <f>[1]!ripe(T58,T$11+Lähteandmed!$E45*$D$13,T$4,0)</f>
        <v>7.8060597607491493</v>
      </c>
      <c r="U59" s="9">
        <f>[1]!ripe(U58,U$11+Lähteandmed!$E45*$D$13,U$4,0)</f>
        <v>8.3146783453418234</v>
      </c>
      <c r="V59" s="9">
        <f>[1]!ripe(V58,V$11+Lähteandmed!$E45*$D$13,V$4,0)</f>
        <v>11.139268296578576</v>
      </c>
      <c r="W59" s="9"/>
      <c r="X59" s="9"/>
      <c r="Y59" s="9"/>
      <c r="Z59" s="9"/>
      <c r="AA59" s="9"/>
    </row>
    <row r="60" spans="1:27" x14ac:dyDescent="0.2">
      <c r="A60" s="39"/>
      <c r="B60" s="189"/>
      <c r="C60" s="82" t="s">
        <v>49</v>
      </c>
      <c r="D60" s="56">
        <f>D59/D$4^2*1000000</f>
        <v>62.075130197311232</v>
      </c>
      <c r="E60" s="56">
        <f t="shared" ref="E60" si="59">E59/E$4^2*1000000</f>
        <v>61.838443931134108</v>
      </c>
      <c r="F60" s="56">
        <f t="shared" ref="F60:M60" si="60">F59/F$4^2*1000000</f>
        <v>61.717415184894868</v>
      </c>
      <c r="G60" s="56">
        <f t="shared" si="60"/>
        <v>61.754850087212681</v>
      </c>
      <c r="H60" s="56">
        <f t="shared" si="60"/>
        <v>61.619389537773436</v>
      </c>
      <c r="I60" s="56">
        <f t="shared" si="60"/>
        <v>60.271567281839978</v>
      </c>
      <c r="J60" s="56">
        <f t="shared" si="60"/>
        <v>61.370848013145235</v>
      </c>
      <c r="K60" s="56">
        <f t="shared" si="60"/>
        <v>61.424202193908577</v>
      </c>
      <c r="L60" s="56">
        <f t="shared" si="60"/>
        <v>60.760712009267017</v>
      </c>
      <c r="M60" s="56">
        <f t="shared" si="60"/>
        <v>61.926639117377746</v>
      </c>
      <c r="N60" s="56">
        <f t="shared" ref="N60:U60" si="61">N59/N$4^2*1000000</f>
        <v>60.837015713307366</v>
      </c>
      <c r="O60" s="56">
        <f t="shared" si="61"/>
        <v>59.571064417218622</v>
      </c>
      <c r="P60" s="56">
        <f t="shared" si="61"/>
        <v>61.089957132675266</v>
      </c>
      <c r="Q60" s="56">
        <f t="shared" si="61"/>
        <v>62.021736811119922</v>
      </c>
      <c r="R60" s="56">
        <f t="shared" si="61"/>
        <v>61.742479997930864</v>
      </c>
      <c r="S60" s="56">
        <f t="shared" si="61"/>
        <v>40.123129827527691</v>
      </c>
      <c r="T60" s="56">
        <f t="shared" si="61"/>
        <v>60.208109806455283</v>
      </c>
      <c r="U60" s="56">
        <f t="shared" si="61"/>
        <v>60.083010554376543</v>
      </c>
      <c r="V60" s="56">
        <f t="shared" ref="V60" si="62">V59/V$4^2*1000000</f>
        <v>61.073928774973751</v>
      </c>
      <c r="W60" s="56"/>
      <c r="X60" s="56"/>
      <c r="Y60" s="56"/>
      <c r="Z60" s="56"/>
      <c r="AA60" s="56"/>
    </row>
    <row r="61" spans="1:27" ht="38.25" x14ac:dyDescent="0.2">
      <c r="A61" s="187">
        <v>9</v>
      </c>
      <c r="B61" s="188" t="str">
        <f>Lähteandmed!B48</f>
        <v>T +15</v>
      </c>
      <c r="C61" s="81" t="s">
        <v>288</v>
      </c>
      <c r="D61" s="6">
        <f>SQRT((kaalutegur R_9*[1]!juhe(D5,6)+jaitetegur R_9*[1]!Jaitekoormus_EN(D$5,JaideJ,hj))^2+(tuuletegur R_9*[1]!Tuulekoormus_en(D$5,Qt,ht,zo,D$4,JaideJ,jaitetegur R_9))^2)</f>
        <v>5.3499999999999999E-2</v>
      </c>
      <c r="E61" s="6">
        <f>SQRT((kaalutegur R_9*[1]!juhe(E5,6)+jaitetegur R_9*[1]!Jaitekoormus_EN(E$5,JaideJ,hj))^2+(tuuletegur R_9*[1]!Tuulekoormus_en(E$5,Qt,ht,zo,E$4,JaideJ,jaitetegur R_9))^2)</f>
        <v>5.3499999999999999E-2</v>
      </c>
      <c r="F61" s="6">
        <f>SQRT((kaalutegur R_9*[1]!juhe(F5,6)+jaitetegur R_9*[1]!Jaitekoormus_EN(F$5,JaideJ,hj))^2+(tuuletegur R_9*[1]!Tuulekoormus_en(F$5,Qt,ht,zo,F$4,JaideJ,jaitetegur R_9))^2)</f>
        <v>5.3499999999999999E-2</v>
      </c>
      <c r="G61" s="6">
        <f>SQRT((kaalutegur R_9*[1]!juhe(G5,6)+jaitetegur R_9*[1]!Jaitekoormus_EN(G$5,JaideJ,hj))^2+(tuuletegur R_9*[1]!Tuulekoormus_en(G$5,Qt,ht,zo,G$4,JaideJ,jaitetegur R_9))^2)</f>
        <v>5.3499999999999999E-2</v>
      </c>
      <c r="H61" s="6">
        <f>SQRT((kaalutegur R_9*[1]!juhe(H5,6)+jaitetegur R_9*[1]!Jaitekoormus_EN(H$5,JaideJ,hj))^2+(tuuletegur R_9*[1]!Tuulekoormus_en(H$5,Qt,ht,zo,H$4,JaideJ,jaitetegur R_9))^2)</f>
        <v>5.3499999999999999E-2</v>
      </c>
      <c r="I61" s="6">
        <f>SQRT((kaalutegur R_9*[1]!juhe(I5,6)+jaitetegur R_9*[1]!Jaitekoormus_EN(I$5,JaideJ,hj))^2+(tuuletegur R_9*[1]!Tuulekoormus_en(I$5,Qt,ht,zo,I$4,JaideJ,jaitetegur R_9))^2)</f>
        <v>5.3499999999999999E-2</v>
      </c>
      <c r="J61" s="6">
        <f>SQRT((kaalutegur R_9*[1]!juhe(J5,6)+jaitetegur R_9*[1]!Jaitekoormus_EN(J$5,JaideJ,hj))^2+(tuuletegur R_9*[1]!Tuulekoormus_en(J$5,Qt,ht,zo,J$4,JaideJ,jaitetegur R_9))^2)</f>
        <v>5.3499999999999999E-2</v>
      </c>
      <c r="K61" s="6">
        <f>SQRT((kaalutegur R_9*[1]!juhe(K5,6)+jaitetegur R_9*[1]!Jaitekoormus_EN(K$5,JaideJ,hj))^2+(tuuletegur R_9*[1]!Tuulekoormus_en(K$5,Qt,ht,zo,K$4,JaideJ,jaitetegur R_9))^2)</f>
        <v>5.3499999999999999E-2</v>
      </c>
      <c r="L61" s="6">
        <f>SQRT((kaalutegur R_9*[1]!juhe(L5,6)+jaitetegur R_9*[1]!Jaitekoormus_EN(L$5,JaideJ,hj))^2+(tuuletegur R_9*[1]!Tuulekoormus_en(L$5,Qt,ht,zo,L$4,JaideJ,jaitetegur R_9))^2)</f>
        <v>5.3499999999999999E-2</v>
      </c>
      <c r="M61" s="6">
        <f>SQRT((kaalutegur R_9*[1]!juhe(M5,6)+jaitetegur R_9*[1]!Jaitekoormus_EN(M$5,JaideJ,hj))^2+(tuuletegur R_9*[1]!Tuulekoormus_en(M$5,Qt,ht,zo,M$4,JaideJ,jaitetegur R_9))^2)</f>
        <v>5.3499999999999999E-2</v>
      </c>
      <c r="N61" s="6">
        <f>SQRT((kaalutegur R_9*[1]!juhe(N5,6)+jaitetegur R_9*[1]!Jaitekoormus_EN(N$5,JaideJ,hj))^2+(tuuletegur R_9*[1]!Tuulekoormus_en(N$5,Qt,ht,zo,N$4,JaideJ,jaitetegur R_9))^2)</f>
        <v>5.3499999999999999E-2</v>
      </c>
      <c r="O61" s="6">
        <f>SQRT((kaalutegur R_9*[1]!juhe(O5,6)+jaitetegur R_9*[1]!Jaitekoormus_EN(O$5,JaideJ,hj))^2+(tuuletegur R_9*[1]!Tuulekoormus_en(O$5,Qt,ht,zo,O$4,JaideJ,jaitetegur R_9))^2)</f>
        <v>5.3499999999999999E-2</v>
      </c>
      <c r="P61" s="6">
        <f>SQRT((kaalutegur R_9*[1]!juhe(P5,6)+jaitetegur R_9*[1]!Jaitekoormus_EN(P$5,JaideJ,hj))^2+(tuuletegur R_9*[1]!Tuulekoormus_en(P$5,Qt,ht,zo,P$4,JaideJ,jaitetegur R_9))^2)</f>
        <v>5.3499999999999999E-2</v>
      </c>
      <c r="Q61" s="6">
        <f>SQRT((kaalutegur R_9*[1]!juhe(Q5,6)+jaitetegur R_9*[1]!Jaitekoormus_EN(Q$5,JaideJ,hj))^2+(tuuletegur R_9*[1]!Tuulekoormus_en(Q$5,Qt,ht,zo,Q$4,JaideJ,jaitetegur R_9))^2)</f>
        <v>5.3499999999999999E-2</v>
      </c>
      <c r="R61" s="6">
        <f>SQRT((kaalutegur R_9*[1]!juhe(R5,6)+jaitetegur R_9*[1]!Jaitekoormus_EN(R$5,JaideJ,hj))^2+(tuuletegur R_9*[1]!Tuulekoormus_en(R$5,Qt,ht,zo,R$4,JaideJ,jaitetegur R_9))^2)</f>
        <v>5.3499999999999999E-2</v>
      </c>
      <c r="S61" s="6">
        <f>SQRT((kaalutegur R_9*[1]!juhe(S5,6)+jaitetegur R_9*[1]!Jaitekoormus_EN(S$5,JaideJ,hj))^2+(tuuletegur R_9*[1]!Tuulekoormus_en(S$5,Qt,ht,zo,S$4,JaideJ,jaitetegur R_9))^2)</f>
        <v>5.3499999999999999E-2</v>
      </c>
      <c r="T61" s="6">
        <f>SQRT((kaalutegur R_9*[1]!juhe(T5,6)+jaitetegur R_9*[1]!Jaitekoormus_EN(T$5,JaideJ,hj))^2+(tuuletegur R_9*[1]!Tuulekoormus_en(T$5,Qt,ht,zo,T$4,JaideJ,jaitetegur R_9))^2)</f>
        <v>5.3499999999999999E-2</v>
      </c>
      <c r="U61" s="6">
        <f>SQRT((kaalutegur R_9*[1]!juhe(U5,6)+jaitetegur R_9*[1]!Jaitekoormus_EN(U$5,JaideJ,hj))^2+(tuuletegur R_9*[1]!Tuulekoormus_en(U$5,Qt,ht,zo,U$4,JaideJ,jaitetegur R_9))^2)</f>
        <v>5.3499999999999999E-2</v>
      </c>
      <c r="V61" s="6">
        <f>SQRT((kaalutegur R_9*[1]!juhe(V5,6)+jaitetegur R_9*[1]!Jaitekoormus_EN(V$5,JaideJ,hj))^2+(tuuletegur R_9*[1]!Tuulekoormus_en(V$5,Qt,ht,zo,V$4,JaideJ,jaitetegur R_9))^2)</f>
        <v>5.3499999999999999E-2</v>
      </c>
      <c r="W61" s="6"/>
      <c r="X61" s="6"/>
      <c r="Y61" s="6"/>
      <c r="Z61" s="6"/>
      <c r="AA61" s="6"/>
    </row>
    <row r="62" spans="1:27" x14ac:dyDescent="0.2">
      <c r="A62" s="187"/>
      <c r="B62" s="188"/>
      <c r="C62" s="81" t="s">
        <v>104</v>
      </c>
      <c r="D62" s="3">
        <f>[1]!Olekuvorrand(D$4,D$5,D$8,5,D$11,Lähteandmed!$C48,D61)</f>
        <v>112.76108026504517</v>
      </c>
      <c r="E62" s="3">
        <f>[1]!Olekuvorrand(E$4,E$5,E$8,5,E$11,Lähteandmed!$C48,E61)</f>
        <v>113.8269305229187</v>
      </c>
      <c r="F62" s="3">
        <f>[1]!Olekuvorrand(F$4,F$5,F$8,5,F$11,Lähteandmed!$C48,F61)</f>
        <v>114.3154501914978</v>
      </c>
      <c r="G62" s="3">
        <f>[1]!Olekuvorrand(G$4,G$5,G$8,5,G$11,Lähteandmed!$C48,G61)</f>
        <v>114.33416604995728</v>
      </c>
      <c r="H62" s="3">
        <f>[1]!Olekuvorrand(H$4,H$5,H$8,5,H$11,Lähteandmed!$C48,H61)</f>
        <v>114.6891713142395</v>
      </c>
      <c r="I62" s="3">
        <f>[1]!Olekuvorrand(I$4,I$5,I$8,5,I$11,Lähteandmed!$C48,I61)</f>
        <v>120.61327695846558</v>
      </c>
      <c r="J62" s="3">
        <f>[1]!Olekuvorrand(J$4,J$5,J$8,5,J$11,Lähteandmed!$C48,J61)</f>
        <v>115.47333002090454</v>
      </c>
      <c r="K62" s="3">
        <f>[1]!Olekuvorrand(K$4,K$5,K$8,5,K$11,Lähteandmed!$C48,K61)</f>
        <v>115.58645963668823</v>
      </c>
      <c r="L62" s="3">
        <f>[1]!Olekuvorrand(L$4,L$5,L$8,5,L$11,Lähteandmed!$C48,L61)</f>
        <v>117.38878488540649</v>
      </c>
      <c r="M62" s="3">
        <f>[1]!Olekuvorrand(M$4,M$5,M$8,5,M$11,Lähteandmed!$C48,M61)</f>
        <v>113.04086446762085</v>
      </c>
      <c r="N62" s="3">
        <f>[1]!Olekuvorrand(N$4,N$5,N$8,5,N$11,Lähteandmed!$C48,N61)</f>
        <v>117.43670701980591</v>
      </c>
      <c r="O62" s="3">
        <f>[1]!Olekuvorrand(O$4,O$5,O$8,5,O$11,Lähteandmed!$C48,O61)</f>
        <v>122.95311689376831</v>
      </c>
      <c r="P62" s="3">
        <f>[1]!Olekuvorrand(P$4,P$5,P$8,5,P$11,Lähteandmed!$C48,P61)</f>
        <v>116.41877889633179</v>
      </c>
      <c r="Q62" s="3">
        <f>[1]!Olekuvorrand(Q$4,Q$5,Q$8,5,Q$11,Lähteandmed!$C48,Q61)</f>
        <v>113.28154802322388</v>
      </c>
      <c r="R62" s="3">
        <f>[1]!Olekuvorrand(R$4,R$5,R$8,5,R$11,Lähteandmed!$C48,R61)</f>
        <v>113.92968893051147</v>
      </c>
      <c r="S62" s="3">
        <f>[1]!Olekuvorrand(S$4,S$5,S$8,5,S$11,Lähteandmed!$C48,S61)</f>
        <v>185.16272306442261</v>
      </c>
      <c r="T62" s="3">
        <f>[1]!Olekuvorrand(T$4,T$5,T$8,5,T$11,Lähteandmed!$C48,T61)</f>
        <v>120.42266130447388</v>
      </c>
      <c r="U62" s="3">
        <f>[1]!Olekuvorrand(U$4,U$5,U$8,5,U$11,Lähteandmed!$C48,U61)</f>
        <v>120.1896071434021</v>
      </c>
      <c r="V62" s="3">
        <f>[1]!Olekuvorrand(V$4,V$5,V$8,5,V$11,Lähteandmed!$C48,V61)</f>
        <v>116.16498231887817</v>
      </c>
      <c r="W62" s="3"/>
      <c r="X62" s="3"/>
      <c r="Y62" s="3"/>
      <c r="Z62" s="3"/>
      <c r="AA62" s="3"/>
    </row>
    <row r="63" spans="1:27" x14ac:dyDescent="0.2">
      <c r="A63" s="187"/>
      <c r="B63" s="188"/>
      <c r="C63" s="81" t="s">
        <v>105</v>
      </c>
      <c r="D63" s="3">
        <f>[1]!ripe(D62,D$11+Lähteandmed!$E48*$D$13,D$4,0)</f>
        <v>14.000002242844289</v>
      </c>
      <c r="E63" s="3">
        <f>[1]!ripe(E62,E$11+Lähteandmed!$E48*$D$13,E$4,0)</f>
        <v>12.300001227001209</v>
      </c>
      <c r="F63" s="3">
        <f>[1]!ripe(F62,F$11+Lähteandmed!$E48*$D$13,F$4,0)</f>
        <v>11.700002795836635</v>
      </c>
      <c r="G63" s="3">
        <f>[1]!ripe(G62,G$11+Lähteandmed!$E48*$D$13,G$4,0)</f>
        <v>11.500005964184123</v>
      </c>
      <c r="H63" s="3">
        <f>[1]!ripe(H62,H$11+Lähteandmed!$E48*$D$13,H$4,0)</f>
        <v>11.299996255781259</v>
      </c>
      <c r="I63" s="3">
        <f>[1]!ripe(I62,I$11+Lähteandmed!$E48*$D$13,I$4,0)</f>
        <v>6.9000049361376652</v>
      </c>
      <c r="J63" s="3">
        <f>[1]!ripe(J62,J$11+Lähteandmed!$E48*$D$13,J$4,0)</f>
        <v>10.700000332620426</v>
      </c>
      <c r="K63" s="3">
        <f>[1]!ripe(K62,K$11+Lähteandmed!$E48*$D$13,K$4,0)</f>
        <v>10.299994596569659</v>
      </c>
      <c r="L63" s="3">
        <f>[1]!ripe(L62,L$11+Lähteandmed!$E48*$D$13,L$4,0)</f>
        <v>9.5000016332703012</v>
      </c>
      <c r="M63" s="3">
        <f>[1]!ripe(M62,M$11+Lähteandmed!$E48*$D$13,M$4,0)</f>
        <v>13.99998936603517</v>
      </c>
      <c r="N63" s="3">
        <f>[1]!ripe(N62,N$11+Lähteandmed!$E48*$D$13,N$4,0)</f>
        <v>9.1999959737146888</v>
      </c>
      <c r="O63" s="3">
        <f>[1]!ripe(O62,O$11+Lähteandmed!$E48*$D$13,O$4,0)</f>
        <v>6.1999989867781586</v>
      </c>
      <c r="P63" s="3">
        <f>[1]!ripe(P62,P$11+Lähteandmed!$E48*$D$13,P$4,0)</f>
        <v>9.9999968242711628</v>
      </c>
      <c r="Q63" s="3">
        <f>[1]!ripe(Q62,Q$11+Lähteandmed!$E48*$D$13,Q$4,0)</f>
        <v>12.800008384382</v>
      </c>
      <c r="R63" s="3">
        <f>[1]!ripe(R62,R$11+Lähteandmed!$E48*$D$13,R$4,0)</f>
        <v>12.499997776303134</v>
      </c>
      <c r="S63" s="3">
        <f>[1]!ripe(S62,S$11+Lähteandmed!$E48*$D$13,S$4,0)</f>
        <v>5.9999995424975072</v>
      </c>
      <c r="T63" s="3">
        <f>[1]!ripe(T62,T$11+Lähteandmed!$E48*$D$13,T$4,0)</f>
        <v>7.1999992803137056</v>
      </c>
      <c r="U63" s="3">
        <f>[1]!ripe(U62,U$11+Lähteandmed!$E48*$D$13,U$4,0)</f>
        <v>7.6999986136453762</v>
      </c>
      <c r="V63" s="3">
        <f>[1]!ripe(V62,V$11+Lähteandmed!$E48*$D$13,V$4,0)</f>
        <v>10.500001725571929</v>
      </c>
      <c r="W63" s="3"/>
      <c r="X63" s="3"/>
      <c r="Y63" s="3"/>
      <c r="Z63" s="3"/>
      <c r="AA63" s="3"/>
    </row>
    <row r="64" spans="1:27" ht="14.25" customHeight="1" x14ac:dyDescent="0.2">
      <c r="A64" s="42"/>
      <c r="B64" s="188"/>
      <c r="C64" s="81" t="s">
        <v>49</v>
      </c>
      <c r="D64" s="55">
        <f>D63/D$4^2*1000000</f>
        <v>59.306810331020387</v>
      </c>
      <c r="E64" s="55">
        <f t="shared" ref="E64" si="63">E63/E$4^2*1000000</f>
        <v>58.751474447020186</v>
      </c>
      <c r="F64" s="55">
        <f t="shared" ref="F64:M64" si="64">F63/F$4^2*1000000</f>
        <v>58.500403828155342</v>
      </c>
      <c r="G64" s="55">
        <f t="shared" si="64"/>
        <v>58.490827641826307</v>
      </c>
      <c r="H64" s="55">
        <f t="shared" si="64"/>
        <v>58.3097769681914</v>
      </c>
      <c r="I64" s="55">
        <f t="shared" si="64"/>
        <v>55.445803054525328</v>
      </c>
      <c r="J64" s="55">
        <f t="shared" si="64"/>
        <v>57.913805714179539</v>
      </c>
      <c r="K64" s="55">
        <f t="shared" si="64"/>
        <v>57.857122893288476</v>
      </c>
      <c r="L64" s="55">
        <f t="shared" si="64"/>
        <v>56.968815262277872</v>
      </c>
      <c r="M64" s="55">
        <f t="shared" si="64"/>
        <v>59.160021745194193</v>
      </c>
      <c r="N64" s="55">
        <f t="shared" ref="N64:U64" si="65">N63/N$4^2*1000000</f>
        <v>56.945568125238225</v>
      </c>
      <c r="O64" s="55">
        <f t="shared" si="65"/>
        <v>54.39065042798395</v>
      </c>
      <c r="P64" s="55">
        <f t="shared" si="65"/>
        <v>57.443481742366188</v>
      </c>
      <c r="Q64" s="55">
        <f t="shared" si="65"/>
        <v>59.034327449594826</v>
      </c>
      <c r="R64" s="55">
        <f t="shared" si="65"/>
        <v>58.698483799765931</v>
      </c>
      <c r="S64" s="55">
        <f t="shared" si="65"/>
        <v>36.116880813387354</v>
      </c>
      <c r="T64" s="55">
        <f t="shared" si="65"/>
        <v>55.53356758236292</v>
      </c>
      <c r="U64" s="55">
        <f t="shared" si="65"/>
        <v>55.641250179151747</v>
      </c>
      <c r="V64" s="55">
        <f t="shared" ref="V64" si="66">V63/V$4^2*1000000</f>
        <v>57.568983927036697</v>
      </c>
      <c r="W64" s="55"/>
      <c r="X64" s="55"/>
      <c r="Y64" s="55"/>
      <c r="Z64" s="55"/>
      <c r="AA64" s="55"/>
    </row>
    <row r="65" spans="1:27" ht="38.25" x14ac:dyDescent="0.2">
      <c r="A65" s="177">
        <v>10</v>
      </c>
      <c r="B65" s="189" t="str">
        <f>Lähteandmed!B51</f>
        <v>T+60</v>
      </c>
      <c r="C65" s="82" t="s">
        <v>288</v>
      </c>
      <c r="D65" s="9">
        <f>SQRT((kaalutegur R_10*[1]!juhe(D5,6)+jaitetegur R_10*[1]!Jaitekoormus_EN(D$5,JaideJ,hj))^2+(tuuletegur R_10*[1]!Tuulekoormus_en(D$5,Qt,ht,zo,D$4,JaideJ,jaitetegur R_10))^2)</f>
        <v>5.3499999999999999E-2</v>
      </c>
      <c r="E65" s="9">
        <f>SQRT((kaalutegur R_10*[1]!juhe(E5,6)+jaitetegur R_10*[1]!Jaitekoormus_EN(E$5,JaideJ,hj))^2+(tuuletegur R_10*[1]!Tuulekoormus_en(E$5,Qt,ht,zo,E$4,JaideJ,jaitetegur R_10))^2)</f>
        <v>5.3499999999999999E-2</v>
      </c>
      <c r="F65" s="9">
        <f>SQRT((kaalutegur R_10*[1]!juhe(F5,6)+jaitetegur R_10*[1]!Jaitekoormus_EN(F$5,JaideJ,hj))^2+(tuuletegur R_10*[1]!Tuulekoormus_en(F$5,Qt,ht,zo,F$4,JaideJ,jaitetegur R_10))^2)</f>
        <v>5.3499999999999999E-2</v>
      </c>
      <c r="G65" s="9">
        <f>SQRT((kaalutegur R_10*[1]!juhe(G5,6)+jaitetegur R_10*[1]!Jaitekoormus_EN(G$5,JaideJ,hj))^2+(tuuletegur R_10*[1]!Tuulekoormus_en(G$5,Qt,ht,zo,G$4,JaideJ,jaitetegur R_10))^2)</f>
        <v>5.3499999999999999E-2</v>
      </c>
      <c r="H65" s="9">
        <f>SQRT((kaalutegur R_10*[1]!juhe(H5,6)+jaitetegur R_10*[1]!Jaitekoormus_EN(H$5,JaideJ,hj))^2+(tuuletegur R_10*[1]!Tuulekoormus_en(H$5,Qt,ht,zo,H$4,JaideJ,jaitetegur R_10))^2)</f>
        <v>5.3499999999999999E-2</v>
      </c>
      <c r="I65" s="9">
        <f>SQRT((kaalutegur R_10*[1]!juhe(I5,6)+jaitetegur R_10*[1]!Jaitekoormus_EN(I$5,JaideJ,hj))^2+(tuuletegur R_10*[1]!Tuulekoormus_en(I$5,Qt,ht,zo,I$4,JaideJ,jaitetegur R_10))^2)</f>
        <v>5.3499999999999999E-2</v>
      </c>
      <c r="J65" s="9">
        <f>SQRT((kaalutegur R_10*[1]!juhe(J5,6)+jaitetegur R_10*[1]!Jaitekoormus_EN(J$5,JaideJ,hj))^2+(tuuletegur R_10*[1]!Tuulekoormus_en(J$5,Qt,ht,zo,J$4,JaideJ,jaitetegur R_10))^2)</f>
        <v>5.3499999999999999E-2</v>
      </c>
      <c r="K65" s="9">
        <f>SQRT((kaalutegur R_10*[1]!juhe(K5,6)+jaitetegur R_10*[1]!Jaitekoormus_EN(K$5,JaideJ,hj))^2+(tuuletegur R_10*[1]!Tuulekoormus_en(K$5,Qt,ht,zo,K$4,JaideJ,jaitetegur R_10))^2)</f>
        <v>5.3499999999999999E-2</v>
      </c>
      <c r="L65" s="9">
        <f>SQRT((kaalutegur R_10*[1]!juhe(L5,6)+jaitetegur R_10*[1]!Jaitekoormus_EN(L$5,JaideJ,hj))^2+(tuuletegur R_10*[1]!Tuulekoormus_en(L$5,Qt,ht,zo,L$4,JaideJ,jaitetegur R_10))^2)</f>
        <v>5.3499999999999999E-2</v>
      </c>
      <c r="M65" s="9">
        <f>SQRT((kaalutegur R_10*[1]!juhe(M5,6)+jaitetegur R_10*[1]!Jaitekoormus_EN(M$5,JaideJ,hj))^2+(tuuletegur R_10*[1]!Tuulekoormus_en(M$5,Qt,ht,zo,M$4,JaideJ,jaitetegur R_10))^2)</f>
        <v>5.3499999999999999E-2</v>
      </c>
      <c r="N65" s="9">
        <f>SQRT((kaalutegur R_10*[1]!juhe(N5,6)+jaitetegur R_10*[1]!Jaitekoormus_EN(N$5,JaideJ,hj))^2+(tuuletegur R_10*[1]!Tuulekoormus_en(N$5,Qt,ht,zo,N$4,JaideJ,jaitetegur R_10))^2)</f>
        <v>5.3499999999999999E-2</v>
      </c>
      <c r="O65" s="9">
        <f>SQRT((kaalutegur R_10*[1]!juhe(O5,6)+jaitetegur R_10*[1]!Jaitekoormus_EN(O$5,JaideJ,hj))^2+(tuuletegur R_10*[1]!Tuulekoormus_en(O$5,Qt,ht,zo,O$4,JaideJ,jaitetegur R_10))^2)</f>
        <v>5.3499999999999999E-2</v>
      </c>
      <c r="P65" s="9">
        <f>SQRT((kaalutegur R_10*[1]!juhe(P5,6)+jaitetegur R_10*[1]!Jaitekoormus_EN(P$5,JaideJ,hj))^2+(tuuletegur R_10*[1]!Tuulekoormus_en(P$5,Qt,ht,zo,P$4,JaideJ,jaitetegur R_10))^2)</f>
        <v>5.3499999999999999E-2</v>
      </c>
      <c r="Q65" s="9">
        <f>SQRT((kaalutegur R_10*[1]!juhe(Q5,6)+jaitetegur R_10*[1]!Jaitekoormus_EN(Q$5,JaideJ,hj))^2+(tuuletegur R_10*[1]!Tuulekoormus_en(Q$5,Qt,ht,zo,Q$4,JaideJ,jaitetegur R_10))^2)</f>
        <v>5.3499999999999999E-2</v>
      </c>
      <c r="R65" s="9">
        <f>SQRT((kaalutegur R_10*[1]!juhe(R5,6)+jaitetegur R_10*[1]!Jaitekoormus_EN(R$5,JaideJ,hj))^2+(tuuletegur R_10*[1]!Tuulekoormus_en(R$5,Qt,ht,zo,R$4,JaideJ,jaitetegur R_10))^2)</f>
        <v>5.3499999999999999E-2</v>
      </c>
      <c r="S65" s="9">
        <f>SQRT((kaalutegur R_10*[1]!juhe(S5,6)+jaitetegur R_10*[1]!Jaitekoormus_EN(S$5,JaideJ,hj))^2+(tuuletegur R_10*[1]!Tuulekoormus_en(S$5,Qt,ht,zo,S$4,JaideJ,jaitetegur R_10))^2)</f>
        <v>5.3499999999999999E-2</v>
      </c>
      <c r="T65" s="9">
        <f>SQRT((kaalutegur R_10*[1]!juhe(T5,6)+jaitetegur R_10*[1]!Jaitekoormus_EN(T$5,JaideJ,hj))^2+(tuuletegur R_10*[1]!Tuulekoormus_en(T$5,Qt,ht,zo,T$4,JaideJ,jaitetegur R_10))^2)</f>
        <v>5.3499999999999999E-2</v>
      </c>
      <c r="U65" s="9">
        <f>SQRT((kaalutegur R_10*[1]!juhe(U5,6)+jaitetegur R_10*[1]!Jaitekoormus_EN(U$5,JaideJ,hj))^2+(tuuletegur R_10*[1]!Tuulekoormus_en(U$5,Qt,ht,zo,U$4,JaideJ,jaitetegur R_10))^2)</f>
        <v>5.3499999999999999E-2</v>
      </c>
      <c r="V65" s="9">
        <f>SQRT((kaalutegur R_10*[1]!juhe(V5,6)+jaitetegur R_10*[1]!Jaitekoormus_EN(V$5,JaideJ,hj))^2+(tuuletegur R_10*[1]!Tuulekoormus_en(V$5,Qt,ht,zo,V$4,JaideJ,jaitetegur R_10))^2)</f>
        <v>5.3499999999999999E-2</v>
      </c>
      <c r="W65" s="9"/>
      <c r="X65" s="9"/>
      <c r="Y65" s="9"/>
      <c r="Z65" s="9"/>
      <c r="AA65" s="9"/>
    </row>
    <row r="66" spans="1:27" ht="14.25" customHeight="1" x14ac:dyDescent="0.2">
      <c r="A66" s="177"/>
      <c r="B66" s="189"/>
      <c r="C66" s="82" t="s">
        <v>104</v>
      </c>
      <c r="D66" s="22">
        <f>[1]!Olekuvorrand(D$4,D$5,D$8,5,D$11,Lähteandmed!$C51,D65)</f>
        <v>102.21797227859497</v>
      </c>
      <c r="E66" s="22">
        <f>[1]!Olekuvorrand(E$4,E$5,E$8,5,E$11,Lähteandmed!$C51,E65)</f>
        <v>101.99552774429321</v>
      </c>
      <c r="F66" s="22">
        <f>[1]!Olekuvorrand(F$4,F$5,F$8,5,F$11,Lähteandmed!$C51,F65)</f>
        <v>101.94259881973267</v>
      </c>
      <c r="G66" s="22">
        <f>[1]!Olekuvorrand(G$4,G$5,G$8,5,G$11,Lähteandmed!$C51,G65)</f>
        <v>101.79752111434937</v>
      </c>
      <c r="H66" s="22">
        <f>[1]!Olekuvorrand(H$4,H$5,H$8,5,H$11,Lähteandmed!$C51,H65)</f>
        <v>101.92316770553589</v>
      </c>
      <c r="I66" s="22">
        <f>[1]!Olekuvorrand(I$4,I$5,I$8,5,I$11,Lähteandmed!$C51,I65)</f>
        <v>101.16750001907349</v>
      </c>
      <c r="J66" s="22">
        <f>[1]!Olekuvorrand(J$4,J$5,J$8,5,J$11,Lähteandmed!$C51,J65)</f>
        <v>102.03558206558228</v>
      </c>
      <c r="K66" s="22">
        <f>[1]!Olekuvorrand(K$4,K$5,K$8,5,K$11,Lähteandmed!$C51,K65)</f>
        <v>101.74852609634399</v>
      </c>
      <c r="L66" s="22">
        <f>[1]!Olekuvorrand(L$4,L$5,L$8,5,L$11,Lähteandmed!$C51,L65)</f>
        <v>102.3600697517395</v>
      </c>
      <c r="M66" s="22">
        <f>[1]!Olekuvorrand(M$4,M$5,M$8,5,M$11,Lähteandmed!$C51,M65)</f>
        <v>102.45364904403687</v>
      </c>
      <c r="N66" s="22">
        <f>[1]!Olekuvorrand(N$4,N$5,N$8,5,N$11,Lähteandmed!$C51,N65)</f>
        <v>102.0541787147522</v>
      </c>
      <c r="O66" s="22">
        <f>[1]!Olekuvorrand(O$4,O$5,O$8,5,O$11,Lähteandmed!$C51,O65)</f>
        <v>101.55647993087769</v>
      </c>
      <c r="P66" s="22">
        <f>[1]!Olekuvorrand(P$4,P$5,P$8,5,P$11,Lähteandmed!$C51,P65)</f>
        <v>102.11926698684692</v>
      </c>
      <c r="Q66" s="22">
        <f>[1]!Olekuvorrand(Q$4,Q$5,Q$8,5,Q$11,Lähteandmed!$C51,Q65)</f>
        <v>101.89491510391235</v>
      </c>
      <c r="R66" s="22">
        <f>[1]!Olekuvorrand(R$4,R$5,R$8,5,R$11,Lähteandmed!$C51,R65)</f>
        <v>102.22488641738892</v>
      </c>
      <c r="S66" s="22">
        <f>[1]!Olekuvorrand(S$4,S$5,S$8,5,S$11,Lähteandmed!$C51,S65)</f>
        <v>147.83662557601929</v>
      </c>
      <c r="T66" s="22">
        <f>[1]!Olekuvorrand(T$4,T$5,T$8,5,T$11,Lähteandmed!$C51,T65)</f>
        <v>101.55016183853149</v>
      </c>
      <c r="U66" s="22">
        <f>[1]!Olekuvorrand(U$4,U$5,U$8,5,U$11,Lähteandmed!$C51,U65)</f>
        <v>102.18578577041626</v>
      </c>
      <c r="V66" s="22">
        <f>[1]!Olekuvorrand(V$4,V$5,V$8,5,V$11,Lähteandmed!$C51,V65)</f>
        <v>102.40942239761353</v>
      </c>
      <c r="W66" s="22"/>
      <c r="X66" s="22"/>
      <c r="Y66" s="22"/>
      <c r="Z66" s="22"/>
      <c r="AA66" s="22"/>
    </row>
    <row r="67" spans="1:27" x14ac:dyDescent="0.2">
      <c r="A67" s="177"/>
      <c r="B67" s="189"/>
      <c r="C67" s="82" t="s">
        <v>105</v>
      </c>
      <c r="D67" s="9">
        <f>[1]!ripe(D66,D$11+Lähteandmed!$E51*$D$13,D$4,0)</f>
        <v>15.444009907705405</v>
      </c>
      <c r="E67" s="9">
        <f>[1]!ripe(E66,E$11+Lähteandmed!$E51*$D$13,E$4,0)</f>
        <v>13.726791910011144</v>
      </c>
      <c r="F67" s="9">
        <f>[1]!ripe(F66,F$11+Lähteandmed!$E51*$D$13,F$4,0)</f>
        <v>13.120041104827658</v>
      </c>
      <c r="G67" s="9">
        <f>[1]!ripe(G66,G$11+Lähteandmed!$E51*$D$13,G$4,0)</f>
        <v>12.916263353874404</v>
      </c>
      <c r="H67" s="9">
        <f>[1]!ripe(H66,H$11+Lähteandmed!$E51*$D$13,H$4,0)</f>
        <v>12.715334850794392</v>
      </c>
      <c r="I67" s="9">
        <f>[1]!ripe(I66,I$11+Lähteandmed!$E51*$D$13,I$4,0)</f>
        <v>8.226280240395857</v>
      </c>
      <c r="J67" s="9">
        <f>[1]!ripe(J66,J$11+Lähteandmed!$E51*$D$13,J$4,0)</f>
        <v>12.109154910669504</v>
      </c>
      <c r="K67" s="9">
        <f>[1]!ripe(K66,K$11+Lähteandmed!$E51*$D$13,K$4,0)</f>
        <v>11.700807425625049</v>
      </c>
      <c r="L67" s="9">
        <f>[1]!ripe(L66,L$11+Lähteandmed!$E51*$D$13,L$4,0)</f>
        <v>10.894811334573424</v>
      </c>
      <c r="M67" s="9">
        <f>[1]!ripe(M66,M$11+Lähteandmed!$E51*$D$13,M$4,0)</f>
        <v>15.446701169168611</v>
      </c>
      <c r="N67" s="9">
        <f>[1]!ripe(N66,N$11+Lähteandmed!$E51*$D$13,N$4,0)</f>
        <v>10.586702527569788</v>
      </c>
      <c r="O67" s="9">
        <f>[1]!ripe(O66,O$11+Lähteandmed!$E51*$D$13,O$4,0)</f>
        <v>7.5062585930649623</v>
      </c>
      <c r="P67" s="9">
        <f>[1]!ripe(P66,P$11+Lähteandmed!$E51*$D$13,P$4,0)</f>
        <v>11.400271991756394</v>
      </c>
      <c r="Q67" s="9">
        <f>[1]!ripe(Q66,Q$11+Lähteandmed!$E51*$D$13,Q$4,0)</f>
        <v>14.230393764147347</v>
      </c>
      <c r="R67" s="9">
        <f>[1]!ripe(R66,R$11+Lähteandmed!$E51*$D$13,R$4,0)</f>
        <v>13.931254004739611</v>
      </c>
      <c r="S67" s="9">
        <f>[1]!ripe(S66,S$11+Lähteandmed!$E51*$D$13,S$4,0)</f>
        <v>7.5148918567736889</v>
      </c>
      <c r="T67" s="9">
        <f>[1]!ripe(T66,T$11+Lähteandmed!$E51*$D$13,T$4,0)</f>
        <v>8.5380767398904158</v>
      </c>
      <c r="U67" s="9">
        <f>[1]!ripe(U66,U$11+Lähteandmed!$E51*$D$13,U$4,0)</f>
        <v>9.0566393496061739</v>
      </c>
      <c r="V67" s="9">
        <f>[1]!ripe(V66,V$11+Lähteandmed!$E51*$D$13,V$4,0)</f>
        <v>11.910354401409819</v>
      </c>
      <c r="W67" s="9"/>
      <c r="X67" s="9"/>
      <c r="Y67" s="9"/>
      <c r="Z67" s="9"/>
      <c r="AA67" s="9"/>
    </row>
    <row r="68" spans="1:27" x14ac:dyDescent="0.2">
      <c r="A68" s="39"/>
      <c r="B68" s="189"/>
      <c r="C68" s="82" t="s">
        <v>49</v>
      </c>
      <c r="D68" s="56">
        <f>D67/D$4^2*1000000</f>
        <v>65.423915686502028</v>
      </c>
      <c r="E68" s="56">
        <f t="shared" ref="E68" si="67">E67/E$4^2*1000000</f>
        <v>65.566600300023197</v>
      </c>
      <c r="F68" s="56">
        <f t="shared" ref="F68:M68" si="68">F67/F$4^2*1000000</f>
        <v>65.600642689379086</v>
      </c>
      <c r="G68" s="56">
        <f t="shared" si="68"/>
        <v>65.694134069216858</v>
      </c>
      <c r="H68" s="56">
        <f t="shared" si="68"/>
        <v>65.613149105811928</v>
      </c>
      <c r="I68" s="56">
        <f t="shared" si="68"/>
        <v>66.103244606609621</v>
      </c>
      <c r="J68" s="56">
        <f t="shared" si="68"/>
        <v>65.540861968148349</v>
      </c>
      <c r="K68" s="56">
        <f t="shared" si="68"/>
        <v>65.725767798028997</v>
      </c>
      <c r="L68" s="56">
        <f t="shared" si="68"/>
        <v>65.3330934242193</v>
      </c>
      <c r="M68" s="56">
        <f t="shared" si="68"/>
        <v>65.273419369626964</v>
      </c>
      <c r="N68" s="56">
        <f t="shared" ref="N68:U68" si="69">N67/N$4^2*1000000</f>
        <v>65.528918896030504</v>
      </c>
      <c r="O68" s="56">
        <f t="shared" si="69"/>
        <v>65.850057077123068</v>
      </c>
      <c r="P68" s="56">
        <f t="shared" si="69"/>
        <v>65.487152398590538</v>
      </c>
      <c r="Q68" s="56">
        <f t="shared" si="69"/>
        <v>65.631341791492659</v>
      </c>
      <c r="R68" s="56">
        <f t="shared" si="69"/>
        <v>65.419490638459891</v>
      </c>
      <c r="S68" s="56">
        <f t="shared" si="69"/>
        <v>45.235745702009488</v>
      </c>
      <c r="T68" s="56">
        <f t="shared" si="69"/>
        <v>65.854154035060745</v>
      </c>
      <c r="U68" s="56">
        <f t="shared" si="69"/>
        <v>65.44452293027328</v>
      </c>
      <c r="V68" s="56">
        <f t="shared" ref="V68" si="70">V67/V$4^2*1000000</f>
        <v>65.301608420709542</v>
      </c>
      <c r="W68" s="56"/>
      <c r="X68" s="56"/>
      <c r="Y68" s="56"/>
      <c r="Z68" s="56"/>
      <c r="AA68" s="56"/>
    </row>
    <row r="69" spans="1:27" ht="38.25" x14ac:dyDescent="0.2">
      <c r="A69" s="187">
        <v>11</v>
      </c>
      <c r="B69" s="188" t="str">
        <f>Lähteandmed!B54</f>
        <v>Peale venimist EDS</v>
      </c>
      <c r="C69" s="81" t="s">
        <v>288</v>
      </c>
      <c r="D69" s="6">
        <f>SQRT((kaalutegur R_11*[1]!juhe(D5,6)+jaitetegur R_11*[1]!Jaitekoormus_EN(D$5,JaideJ,hj))^2+(tuuletegur R_11*[1]!Tuulekoormus_en(D$5,Qt,ht,zo,D$4,JaideJ,jaitetegur R_11))^2)</f>
        <v>5.3499999999999999E-2</v>
      </c>
      <c r="E69" s="6">
        <f>SQRT((kaalutegur R_11*[1]!juhe(E5,6)+jaitetegur R_11*[1]!Jaitekoormus_EN(E$5,JaideJ,hj))^2+(tuuletegur R_11*[1]!Tuulekoormus_en(E$5,Qt,ht,zo,E$4,JaideJ,jaitetegur R_11))^2)</f>
        <v>5.3499999999999999E-2</v>
      </c>
      <c r="F69" s="6">
        <f>SQRT((kaalutegur R_11*[1]!juhe(F5,6)+jaitetegur R_11*[1]!Jaitekoormus_EN(F$5,JaideJ,hj))^2+(tuuletegur R_11*[1]!Tuulekoormus_en(F$5,Qt,ht,zo,F$4,JaideJ,jaitetegur R_11))^2)</f>
        <v>5.3499999999999999E-2</v>
      </c>
      <c r="G69" s="6">
        <f>SQRT((kaalutegur R_11*[1]!juhe(G5,6)+jaitetegur R_11*[1]!Jaitekoormus_EN(G$5,JaideJ,hj))^2+(tuuletegur R_11*[1]!Tuulekoormus_en(G$5,Qt,ht,zo,G$4,JaideJ,jaitetegur R_11))^2)</f>
        <v>5.3499999999999999E-2</v>
      </c>
      <c r="H69" s="6">
        <f>SQRT((kaalutegur R_11*[1]!juhe(H5,6)+jaitetegur R_11*[1]!Jaitekoormus_EN(H$5,JaideJ,hj))^2+(tuuletegur R_11*[1]!Tuulekoormus_en(H$5,Qt,ht,zo,H$4,JaideJ,jaitetegur R_11))^2)</f>
        <v>5.3499999999999999E-2</v>
      </c>
      <c r="I69" s="6">
        <f>SQRT((kaalutegur R_11*[1]!juhe(I5,6)+jaitetegur R_11*[1]!Jaitekoormus_EN(I$5,JaideJ,hj))^2+(tuuletegur R_11*[1]!Tuulekoormus_en(I$5,Qt,ht,zo,I$4,JaideJ,jaitetegur R_11))^2)</f>
        <v>5.3499999999999999E-2</v>
      </c>
      <c r="J69" s="6">
        <f>SQRT((kaalutegur R_11*[1]!juhe(J5,6)+jaitetegur R_11*[1]!Jaitekoormus_EN(J$5,JaideJ,hj))^2+(tuuletegur R_11*[1]!Tuulekoormus_en(J$5,Qt,ht,zo,J$4,JaideJ,jaitetegur R_11))^2)</f>
        <v>5.3499999999999999E-2</v>
      </c>
      <c r="K69" s="6">
        <f>SQRT((kaalutegur R_11*[1]!juhe(K5,6)+jaitetegur R_11*[1]!Jaitekoormus_EN(K$5,JaideJ,hj))^2+(tuuletegur R_11*[1]!Tuulekoormus_en(K$5,Qt,ht,zo,K$4,JaideJ,jaitetegur R_11))^2)</f>
        <v>5.3499999999999999E-2</v>
      </c>
      <c r="L69" s="6">
        <f>SQRT((kaalutegur R_11*[1]!juhe(L5,6)+jaitetegur R_11*[1]!Jaitekoormus_EN(L$5,JaideJ,hj))^2+(tuuletegur R_11*[1]!Tuulekoormus_en(L$5,Qt,ht,zo,L$4,JaideJ,jaitetegur R_11))^2)</f>
        <v>5.3499999999999999E-2</v>
      </c>
      <c r="M69" s="6">
        <f>SQRT((kaalutegur R_11*[1]!juhe(M5,6)+jaitetegur R_11*[1]!Jaitekoormus_EN(M$5,JaideJ,hj))^2+(tuuletegur R_11*[1]!Tuulekoormus_en(M$5,Qt,ht,zo,M$4,JaideJ,jaitetegur R_11))^2)</f>
        <v>5.3499999999999999E-2</v>
      </c>
      <c r="N69" s="6">
        <f>SQRT((kaalutegur R_11*[1]!juhe(N5,6)+jaitetegur R_11*[1]!Jaitekoormus_EN(N$5,JaideJ,hj))^2+(tuuletegur R_11*[1]!Tuulekoormus_en(N$5,Qt,ht,zo,N$4,JaideJ,jaitetegur R_11))^2)</f>
        <v>5.3499999999999999E-2</v>
      </c>
      <c r="O69" s="6">
        <f>SQRT((kaalutegur R_11*[1]!juhe(O5,6)+jaitetegur R_11*[1]!Jaitekoormus_EN(O$5,JaideJ,hj))^2+(tuuletegur R_11*[1]!Tuulekoormus_en(O$5,Qt,ht,zo,O$4,JaideJ,jaitetegur R_11))^2)</f>
        <v>5.3499999999999999E-2</v>
      </c>
      <c r="P69" s="6">
        <f>SQRT((kaalutegur R_11*[1]!juhe(P5,6)+jaitetegur R_11*[1]!Jaitekoormus_EN(P$5,JaideJ,hj))^2+(tuuletegur R_11*[1]!Tuulekoormus_en(P$5,Qt,ht,zo,P$4,JaideJ,jaitetegur R_11))^2)</f>
        <v>5.3499999999999999E-2</v>
      </c>
      <c r="Q69" s="6">
        <f>SQRT((kaalutegur R_11*[1]!juhe(Q5,6)+jaitetegur R_11*[1]!Jaitekoormus_EN(Q$5,JaideJ,hj))^2+(tuuletegur R_11*[1]!Tuulekoormus_en(Q$5,Qt,ht,zo,Q$4,JaideJ,jaitetegur R_11))^2)</f>
        <v>5.3499999999999999E-2</v>
      </c>
      <c r="R69" s="6">
        <f>SQRT((kaalutegur R_11*[1]!juhe(R5,6)+jaitetegur R_11*[1]!Jaitekoormus_EN(R$5,JaideJ,hj))^2+(tuuletegur R_11*[1]!Tuulekoormus_en(R$5,Qt,ht,zo,R$4,JaideJ,jaitetegur R_11))^2)</f>
        <v>5.3499999999999999E-2</v>
      </c>
      <c r="S69" s="6">
        <f>SQRT((kaalutegur R_11*[1]!juhe(S5,6)+jaitetegur R_11*[1]!Jaitekoormus_EN(S$5,JaideJ,hj))^2+(tuuletegur R_11*[1]!Tuulekoormus_en(S$5,Qt,ht,zo,S$4,JaideJ,jaitetegur R_11))^2)</f>
        <v>5.3499999999999999E-2</v>
      </c>
      <c r="T69" s="6">
        <f>SQRT((kaalutegur R_11*[1]!juhe(T5,6)+jaitetegur R_11*[1]!Jaitekoormus_EN(T$5,JaideJ,hj))^2+(tuuletegur R_11*[1]!Tuulekoormus_en(T$5,Qt,ht,zo,T$4,JaideJ,jaitetegur R_11))^2)</f>
        <v>5.3499999999999999E-2</v>
      </c>
      <c r="U69" s="6">
        <f>SQRT((kaalutegur R_11*[1]!juhe(U5,6)+jaitetegur R_11*[1]!Jaitekoormus_EN(U$5,JaideJ,hj))^2+(tuuletegur R_11*[1]!Tuulekoormus_en(U$5,Qt,ht,zo,U$4,JaideJ,jaitetegur R_11))^2)</f>
        <v>5.3499999999999999E-2</v>
      </c>
      <c r="V69" s="6">
        <f>SQRT((kaalutegur R_11*[1]!juhe(V5,6)+jaitetegur R_11*[1]!Jaitekoormus_EN(V$5,JaideJ,hj))^2+(tuuletegur R_11*[1]!Tuulekoormus_en(V$5,Qt,ht,zo,V$4,JaideJ,jaitetegur R_11))^2)</f>
        <v>5.3499999999999999E-2</v>
      </c>
      <c r="W69" s="6"/>
      <c r="X69" s="6"/>
      <c r="Y69" s="6"/>
      <c r="Z69" s="6"/>
      <c r="AA69" s="6"/>
    </row>
    <row r="70" spans="1:27" x14ac:dyDescent="0.2">
      <c r="A70" s="187"/>
      <c r="B70" s="188"/>
      <c r="C70" s="81" t="s">
        <v>104</v>
      </c>
      <c r="D70" s="3">
        <f>[1]!Olekuvorrand(D$4,D$5,D$8,5,D$11,Lähteandmed!$C54,D69)</f>
        <v>106.56589269638062</v>
      </c>
      <c r="E70" s="3">
        <f>[1]!Olekuvorrand(E$4,E$5,E$8,5,E$11,Lähteandmed!$C54,E69)</f>
        <v>106.83673620223999</v>
      </c>
      <c r="F70" s="3">
        <f>[1]!Olekuvorrand(F$4,F$5,F$8,5,F$11,Lähteandmed!$C54,F69)</f>
        <v>106.98944330215454</v>
      </c>
      <c r="G70" s="3">
        <f>[1]!Olekuvorrand(G$4,G$5,G$8,5,G$11,Lähteandmed!$C54,G69)</f>
        <v>106.90575838088989</v>
      </c>
      <c r="H70" s="3">
        <f>[1]!Olekuvorrand(H$4,H$5,H$8,5,H$11,Lähteandmed!$C54,H69)</f>
        <v>107.11866617202759</v>
      </c>
      <c r="I70" s="3">
        <f>[1]!Olekuvorrand(I$4,I$5,I$8,5,I$11,Lähteandmed!$C54,I69)</f>
        <v>108.81620645523071</v>
      </c>
      <c r="J70" s="3">
        <f>[1]!Olekuvorrand(J$4,J$5,J$8,5,J$11,Lähteandmed!$C54,J69)</f>
        <v>107.48463869094849</v>
      </c>
      <c r="K70" s="3">
        <f>[1]!Olekuvorrand(K$4,K$5,K$8,5,K$11,Lähteandmed!$C54,K69)</f>
        <v>107.34611749649048</v>
      </c>
      <c r="L70" s="3">
        <f>[1]!Olekuvorrand(L$4,L$5,L$8,5,L$11,Lähteandmed!$C54,L69)</f>
        <v>108.40469598770142</v>
      </c>
      <c r="M70" s="3">
        <f>[1]!Olekuvorrand(M$4,M$5,M$8,5,M$11,Lähteandmed!$C54,M69)</f>
        <v>106.81933164596558</v>
      </c>
      <c r="N70" s="3">
        <f>[1]!Olekuvorrand(N$4,N$5,N$8,5,N$11,Lähteandmed!$C54,N69)</f>
        <v>108.22790861129761</v>
      </c>
      <c r="O70" s="3">
        <f>[1]!Olekuvorrand(O$4,O$5,O$8,5,O$11,Lähteandmed!$C54,O69)</f>
        <v>109.90816354751587</v>
      </c>
      <c r="P70" s="3">
        <f>[1]!Olekuvorrand(P$4,P$5,P$8,5,P$11,Lähteandmed!$C54,P69)</f>
        <v>107.8912615776062</v>
      </c>
      <c r="Q70" s="3">
        <f>[1]!Olekuvorrand(Q$4,Q$5,Q$8,5,Q$11,Lähteandmed!$C54,Q69)</f>
        <v>106.56601190567017</v>
      </c>
      <c r="R70" s="3">
        <f>[1]!Olekuvorrand(R$4,R$5,R$8,5,R$11,Lähteandmed!$C54,R69)</f>
        <v>107.01864957809448</v>
      </c>
      <c r="S70" s="3">
        <f>[1]!Olekuvorrand(S$4,S$5,S$8,5,S$11,Lähteandmed!$C54,S69)</f>
        <v>162.55038976669312</v>
      </c>
      <c r="T70" s="3">
        <f>[1]!Olekuvorrand(T$4,T$5,T$8,5,T$11,Lähteandmed!$C54,T69)</f>
        <v>108.99537801742554</v>
      </c>
      <c r="U70" s="3">
        <f>[1]!Olekuvorrand(U$4,U$5,U$8,5,U$11,Lähteandmed!$C54,U69)</f>
        <v>109.32129621505737</v>
      </c>
      <c r="V70" s="3">
        <f>[1]!Olekuvorrand(V$4,V$5,V$8,5,V$11,Lähteandmed!$C54,V69)</f>
        <v>107.97947645187378</v>
      </c>
      <c r="W70" s="3"/>
      <c r="X70" s="3"/>
      <c r="Y70" s="3"/>
      <c r="Z70" s="3"/>
      <c r="AA70" s="3"/>
    </row>
    <row r="71" spans="1:27" x14ac:dyDescent="0.2">
      <c r="A71" s="187"/>
      <c r="B71" s="188"/>
      <c r="C71" s="81" t="s">
        <v>105</v>
      </c>
      <c r="D71" s="3">
        <f>[1]!ripe(D70,D$11+Lähteandmed!$E54*$D$13,D$4,0)</f>
        <v>14.813889666499216</v>
      </c>
      <c r="E71" s="3">
        <f>[1]!ripe(E70,E$11+Lähteandmed!$E54*$D$13,E$4,0)</f>
        <v>13.104774957252268</v>
      </c>
      <c r="F71" s="3">
        <f>[1]!ripe(F70,F$11+Lähteandmed!$E54*$D$13,F$4,0)</f>
        <v>12.501150072073642</v>
      </c>
      <c r="G71" s="3">
        <f>[1]!ripe(G70,G$11+Lähteandmed!$E54*$D$13,G$4,0)</f>
        <v>12.299090445623399</v>
      </c>
      <c r="H71" s="3">
        <f>[1]!ripe(H70,H$11+Lähteandmed!$E54*$D$13,H$4,0)</f>
        <v>12.098612246984731</v>
      </c>
      <c r="I71" s="3">
        <f>[1]!ripe(I70,I$11+Lähteandmed!$E54*$D$13,I$4,0)</f>
        <v>7.6480538468279509</v>
      </c>
      <c r="J71" s="3">
        <f>[1]!ripe(J70,J$11+Lähteandmed!$E54*$D$13,J$4,0)</f>
        <v>11.495267460358653</v>
      </c>
      <c r="K71" s="3">
        <f>[1]!ripe(K70,K$11+Lähteandmed!$E54*$D$13,K$4,0)</f>
        <v>11.090665759135899</v>
      </c>
      <c r="L71" s="3">
        <f>[1]!ripe(L70,L$11+Lähteandmed!$E54*$D$13,L$4,0)</f>
        <v>10.287318625620214</v>
      </c>
      <c r="M71" s="3">
        <f>[1]!ripe(M70,M$11+Lähteandmed!$E54*$D$13,M$4,0)</f>
        <v>14.815397888083362</v>
      </c>
      <c r="N71" s="3">
        <f>[1]!ripe(N70,N$11+Lähteandmed!$E54*$D$13,N$4,0)</f>
        <v>9.9827969108121906</v>
      </c>
      <c r="O71" s="3">
        <f>[1]!ripe(O70,O$11+Lähteandmed!$E54*$D$13,O$4,0)</f>
        <v>6.9358742386139127</v>
      </c>
      <c r="P71" s="3">
        <f>[1]!ripe(P70,P$11+Lähteandmed!$E54*$D$13,P$4,0)</f>
        <v>10.790377294934533</v>
      </c>
      <c r="Q71" s="3">
        <f>[1]!ripe(Q70,Q$11+Lähteandmed!$E54*$D$13,Q$4,0)</f>
        <v>13.60663440963287</v>
      </c>
      <c r="R71" s="3">
        <f>[1]!ripe(R70,R$11+Lähteandmed!$E54*$D$13,R$4,0)</f>
        <v>13.307221347874332</v>
      </c>
      <c r="S71" s="3">
        <f>[1]!ripe(S70,S$11+Lähteandmed!$E54*$D$13,S$4,0)</f>
        <v>6.8346575807581935</v>
      </c>
      <c r="T71" s="3">
        <f>[1]!ripe(T70,T$11+Lähteandmed!$E54*$D$13,T$4,0)</f>
        <v>7.9548609353605366</v>
      </c>
      <c r="U71" s="3">
        <f>[1]!ripe(U70,U$11+Lähteandmed!$E54*$D$13,U$4,0)</f>
        <v>8.465503432727413</v>
      </c>
      <c r="V71" s="3">
        <f>[1]!ripe(V70,V$11+Lähteandmed!$E54*$D$13,V$4,0)</f>
        <v>11.295966186156548</v>
      </c>
      <c r="W71" s="3"/>
      <c r="X71" s="3"/>
      <c r="Y71" s="3"/>
      <c r="Z71" s="3"/>
      <c r="AA71" s="3"/>
    </row>
    <row r="72" spans="1:27" x14ac:dyDescent="0.2">
      <c r="A72" s="42"/>
      <c r="B72" s="188"/>
      <c r="C72" s="81" t="s">
        <v>49</v>
      </c>
      <c r="D72" s="55">
        <f>D71/D$4^2*1000000</f>
        <v>62.754600283352502</v>
      </c>
      <c r="E72" s="55">
        <f t="shared" ref="E72" si="71">E71/E$4^2*1000000</f>
        <v>62.595510100015453</v>
      </c>
      <c r="F72" s="55">
        <f t="shared" ref="F72:M72" si="72">F71/F$4^2*1000000</f>
        <v>62.506166903901708</v>
      </c>
      <c r="G72" s="55">
        <f t="shared" si="72"/>
        <v>62.555096201398207</v>
      </c>
      <c r="H72" s="55">
        <f t="shared" si="72"/>
        <v>62.430762433693744</v>
      </c>
      <c r="I72" s="55">
        <f t="shared" si="72"/>
        <v>61.456838258291775</v>
      </c>
      <c r="J72" s="55">
        <f t="shared" si="72"/>
        <v>62.218193050158789</v>
      </c>
      <c r="K72" s="55">
        <f t="shared" si="72"/>
        <v>62.29848042914675</v>
      </c>
      <c r="L72" s="55">
        <f t="shared" si="72"/>
        <v>61.6901319547882</v>
      </c>
      <c r="M72" s="55">
        <f t="shared" si="72"/>
        <v>62.605709069258879</v>
      </c>
      <c r="N72" s="55">
        <f t="shared" ref="N72:U72" si="73">N71/N$4^2*1000000</f>
        <v>61.790901125312054</v>
      </c>
      <c r="O72" s="55">
        <f t="shared" si="73"/>
        <v>60.846253673493841</v>
      </c>
      <c r="P72" s="55">
        <f t="shared" si="73"/>
        <v>61.983703797825008</v>
      </c>
      <c r="Q72" s="55">
        <f t="shared" si="73"/>
        <v>62.754530083378036</v>
      </c>
      <c r="R72" s="55">
        <f t="shared" si="73"/>
        <v>62.489108453194831</v>
      </c>
      <c r="S72" s="55">
        <f t="shared" si="73"/>
        <v>41.141088677784772</v>
      </c>
      <c r="T72" s="55">
        <f t="shared" si="73"/>
        <v>61.355812710983415</v>
      </c>
      <c r="U72" s="55">
        <f t="shared" si="73"/>
        <v>61.172893402620453</v>
      </c>
      <c r="V72" s="55">
        <f t="shared" ref="V72" si="74">V71/V$4^2*1000000</f>
        <v>61.93306561345112</v>
      </c>
      <c r="W72" s="55"/>
      <c r="X72" s="55"/>
      <c r="Y72" s="55"/>
      <c r="Z72" s="55"/>
      <c r="AA72" s="55"/>
    </row>
    <row r="73" spans="1:27" ht="38.25" x14ac:dyDescent="0.2">
      <c r="A73" s="177">
        <v>12</v>
      </c>
      <c r="B73" s="189" t="str">
        <f>Lähteandmed!B57</f>
        <v>Peale venimist Tmax</v>
      </c>
      <c r="C73" s="82" t="s">
        <v>288</v>
      </c>
      <c r="D73" s="9">
        <f>SQRT((kaalutegur R_12*[1]!juhe(D5,6)+jaitetegur R_12*[1]!Jaitekoormus_EN(D$5,JaideJ,hj))^2+(tuuletegur R_12*[1]!Tuulekoormus_en(D$5,Qt,ht,zo,D$4,JaideJ,jaitetegur R_12))^2)</f>
        <v>5.3499999999999999E-2</v>
      </c>
      <c r="E73" s="9">
        <f>SQRT((kaalutegur R_12*[1]!juhe(E5,6)+jaitetegur R_12*[1]!Jaitekoormus_EN(E$5,JaideJ,hj))^2+(tuuletegur R_12*[1]!Tuulekoormus_en(E$5,Qt,ht,zo,E$4,JaideJ,jaitetegur R_12))^2)</f>
        <v>5.3499999999999999E-2</v>
      </c>
      <c r="F73" s="9">
        <f>SQRT((kaalutegur R_12*[1]!juhe(F5,6)+jaitetegur R_12*[1]!Jaitekoormus_EN(F$5,JaideJ,hj))^2+(tuuletegur R_12*[1]!Tuulekoormus_en(F$5,Qt,ht,zo,F$4,JaideJ,jaitetegur R_12))^2)</f>
        <v>5.3499999999999999E-2</v>
      </c>
      <c r="G73" s="9">
        <f>SQRT((kaalutegur R_12*[1]!juhe(G5,6)+jaitetegur R_12*[1]!Jaitekoormus_EN(G$5,JaideJ,hj))^2+(tuuletegur R_12*[1]!Tuulekoormus_en(G$5,Qt,ht,zo,G$4,JaideJ,jaitetegur R_12))^2)</f>
        <v>5.3499999999999999E-2</v>
      </c>
      <c r="H73" s="9">
        <f>SQRT((kaalutegur R_12*[1]!juhe(H5,6)+jaitetegur R_12*[1]!Jaitekoormus_EN(H$5,JaideJ,hj))^2+(tuuletegur R_12*[1]!Tuulekoormus_en(H$5,Qt,ht,zo,H$4,JaideJ,jaitetegur R_12))^2)</f>
        <v>5.3499999999999999E-2</v>
      </c>
      <c r="I73" s="9">
        <f>SQRT((kaalutegur R_12*[1]!juhe(I5,6)+jaitetegur R_12*[1]!Jaitekoormus_EN(I$5,JaideJ,hj))^2+(tuuletegur R_12*[1]!Tuulekoormus_en(I$5,Qt,ht,zo,I$4,JaideJ,jaitetegur R_12))^2)</f>
        <v>5.3499999999999999E-2</v>
      </c>
      <c r="J73" s="9">
        <f>SQRT((kaalutegur R_12*[1]!juhe(J5,6)+jaitetegur R_12*[1]!Jaitekoormus_EN(J$5,JaideJ,hj))^2+(tuuletegur R_12*[1]!Tuulekoormus_en(J$5,Qt,ht,zo,J$4,JaideJ,jaitetegur R_12))^2)</f>
        <v>5.3499999999999999E-2</v>
      </c>
      <c r="K73" s="9">
        <f>SQRT((kaalutegur R_12*[1]!juhe(K5,6)+jaitetegur R_12*[1]!Jaitekoormus_EN(K$5,JaideJ,hj))^2+(tuuletegur R_12*[1]!Tuulekoormus_en(K$5,Qt,ht,zo,K$4,JaideJ,jaitetegur R_12))^2)</f>
        <v>5.3499999999999999E-2</v>
      </c>
      <c r="L73" s="9">
        <f>SQRT((kaalutegur R_12*[1]!juhe(L5,6)+jaitetegur R_12*[1]!Jaitekoormus_EN(L$5,JaideJ,hj))^2+(tuuletegur R_12*[1]!Tuulekoormus_en(L$5,Qt,ht,zo,L$4,JaideJ,jaitetegur R_12))^2)</f>
        <v>5.3499999999999999E-2</v>
      </c>
      <c r="M73" s="9">
        <f>SQRT((kaalutegur R_12*[1]!juhe(M5,6)+jaitetegur R_12*[1]!Jaitekoormus_EN(M$5,JaideJ,hj))^2+(tuuletegur R_12*[1]!Tuulekoormus_en(M$5,Qt,ht,zo,M$4,JaideJ,jaitetegur R_12))^2)</f>
        <v>5.3499999999999999E-2</v>
      </c>
      <c r="N73" s="9">
        <f>SQRT((kaalutegur R_12*[1]!juhe(N5,6)+jaitetegur R_12*[1]!Jaitekoormus_EN(N$5,JaideJ,hj))^2+(tuuletegur R_12*[1]!Tuulekoormus_en(N$5,Qt,ht,zo,N$4,JaideJ,jaitetegur R_12))^2)</f>
        <v>5.3499999999999999E-2</v>
      </c>
      <c r="O73" s="9">
        <f>SQRT((kaalutegur R_12*[1]!juhe(O5,6)+jaitetegur R_12*[1]!Jaitekoormus_EN(O$5,JaideJ,hj))^2+(tuuletegur R_12*[1]!Tuulekoormus_en(O$5,Qt,ht,zo,O$4,JaideJ,jaitetegur R_12))^2)</f>
        <v>5.3499999999999999E-2</v>
      </c>
      <c r="P73" s="9">
        <f>SQRT((kaalutegur R_12*[1]!juhe(P5,6)+jaitetegur R_12*[1]!Jaitekoormus_EN(P$5,JaideJ,hj))^2+(tuuletegur R_12*[1]!Tuulekoormus_en(P$5,Qt,ht,zo,P$4,JaideJ,jaitetegur R_12))^2)</f>
        <v>5.3499999999999999E-2</v>
      </c>
      <c r="Q73" s="9">
        <f>SQRT((kaalutegur R_12*[1]!juhe(Q5,6)+jaitetegur R_12*[1]!Jaitekoormus_EN(Q$5,JaideJ,hj))^2+(tuuletegur R_12*[1]!Tuulekoormus_en(Q$5,Qt,ht,zo,Q$4,JaideJ,jaitetegur R_12))^2)</f>
        <v>5.3499999999999999E-2</v>
      </c>
      <c r="R73" s="9">
        <f>SQRT((kaalutegur R_12*[1]!juhe(R5,6)+jaitetegur R_12*[1]!Jaitekoormus_EN(R$5,JaideJ,hj))^2+(tuuletegur R_12*[1]!Tuulekoormus_en(R$5,Qt,ht,zo,R$4,JaideJ,jaitetegur R_12))^2)</f>
        <v>5.3499999999999999E-2</v>
      </c>
      <c r="S73" s="9">
        <f>SQRT((kaalutegur R_12*[1]!juhe(S5,6)+jaitetegur R_12*[1]!Jaitekoormus_EN(S$5,JaideJ,hj))^2+(tuuletegur R_12*[1]!Tuulekoormus_en(S$5,Qt,ht,zo,S$4,JaideJ,jaitetegur R_12))^2)</f>
        <v>5.3499999999999999E-2</v>
      </c>
      <c r="T73" s="9">
        <f>SQRT((kaalutegur R_12*[1]!juhe(T5,6)+jaitetegur R_12*[1]!Jaitekoormus_EN(T$5,JaideJ,hj))^2+(tuuletegur R_12*[1]!Tuulekoormus_en(T$5,Qt,ht,zo,T$4,JaideJ,jaitetegur R_12))^2)</f>
        <v>5.3499999999999999E-2</v>
      </c>
      <c r="U73" s="9">
        <f>SQRT((kaalutegur R_12*[1]!juhe(U5,6)+jaitetegur R_12*[1]!Jaitekoormus_EN(U$5,JaideJ,hj))^2+(tuuletegur R_12*[1]!Tuulekoormus_en(U$5,Qt,ht,zo,U$4,JaideJ,jaitetegur R_12))^2)</f>
        <v>5.3499999999999999E-2</v>
      </c>
      <c r="V73" s="9">
        <f>SQRT((kaalutegur R_12*[1]!juhe(V5,6)+jaitetegur R_12*[1]!Jaitekoormus_EN(V$5,JaideJ,hj))^2+(tuuletegur R_12*[1]!Tuulekoormus_en(V$5,Qt,ht,zo,V$4,JaideJ,jaitetegur R_12))^2)</f>
        <v>5.3499999999999999E-2</v>
      </c>
      <c r="W73" s="9"/>
      <c r="X73" s="9"/>
      <c r="Y73" s="9"/>
      <c r="Z73" s="9"/>
      <c r="AA73" s="9"/>
    </row>
    <row r="74" spans="1:27" x14ac:dyDescent="0.2">
      <c r="A74" s="177"/>
      <c r="B74" s="189"/>
      <c r="C74" s="82" t="s">
        <v>104</v>
      </c>
      <c r="D74" s="22">
        <f>[1]!Olekuvorrand(D$4,D$5,D$8,5,D$11,Lähteandmed!$C57,D73)</f>
        <v>98.31923246383667</v>
      </c>
      <c r="E74" s="22">
        <f>[1]!Olekuvorrand(E$4,E$5,E$8,5,E$11,Lähteandmed!$C57,E73)</f>
        <v>97.700059413909912</v>
      </c>
      <c r="F74" s="22">
        <f>[1]!Olekuvorrand(F$4,F$5,F$8,5,F$11,Lähteandmed!$C57,F73)</f>
        <v>97.483932971954346</v>
      </c>
      <c r="G74" s="22">
        <f>[1]!Olekuvorrand(G$4,G$5,G$8,5,G$11,Lähteandmed!$C57,G73)</f>
        <v>97.29081392288208</v>
      </c>
      <c r="H74" s="22">
        <f>[1]!Olekuvorrand(H$4,H$5,H$8,5,H$11,Lähteandmed!$C57,H73)</f>
        <v>97.346961498260498</v>
      </c>
      <c r="I74" s="22">
        <f>[1]!Olekuvorrand(I$4,I$5,I$8,5,I$11,Lähteandmed!$C57,I73)</f>
        <v>94.735801219940186</v>
      </c>
      <c r="J74" s="22">
        <f>[1]!Olekuvorrand(J$4,J$5,J$8,5,J$11,Lähteandmed!$C57,J73)</f>
        <v>97.259581089019775</v>
      </c>
      <c r="K74" s="22">
        <f>[1]!Olekuvorrand(K$4,K$5,K$8,5,K$11,Lähteandmed!$C57,K73)</f>
        <v>96.858322620391846</v>
      </c>
      <c r="L74" s="22">
        <f>[1]!Olekuvorrand(L$4,L$5,L$8,5,L$11,Lähteandmed!$C57,L73)</f>
        <v>97.120463848114014</v>
      </c>
      <c r="M74" s="22">
        <f>[1]!Olekuvorrand(M$4,M$5,M$8,5,M$11,Lähteandmed!$C57,M73)</f>
        <v>98.539531230926514</v>
      </c>
      <c r="N74" s="22">
        <f>[1]!Olekuvorrand(N$4,N$5,N$8,5,N$11,Lähteandmed!$C57,N73)</f>
        <v>96.717536449432373</v>
      </c>
      <c r="O74" s="22">
        <f>[1]!Olekuvorrand(O$4,O$5,O$8,5,O$11,Lähteandmed!$C57,O73)</f>
        <v>94.609916210174561</v>
      </c>
      <c r="P74" s="22">
        <f>[1]!Olekuvorrand(P$4,P$5,P$8,5,P$11,Lähteandmed!$C57,P73)</f>
        <v>97.091495990753174</v>
      </c>
      <c r="Q74" s="22">
        <f>[1]!Olekuvorrand(Q$4,Q$5,Q$8,5,Q$11,Lähteandmed!$C57,Q73)</f>
        <v>97.73629903793335</v>
      </c>
      <c r="R74" s="22">
        <f>[1]!Olekuvorrand(R$4,R$5,R$8,5,R$11,Lähteandmed!$C57,R73)</f>
        <v>97.966253757476807</v>
      </c>
      <c r="S74" s="22">
        <f>[1]!Olekuvorrand(S$4,S$5,S$8,5,S$11,Lähteandmed!$C57,S73)</f>
        <v>135.61302423477173</v>
      </c>
      <c r="T74" s="22">
        <f>[1]!Olekuvorrand(T$4,T$5,T$8,5,T$11,Lähteandmed!$C57,T73)</f>
        <v>95.264136791229248</v>
      </c>
      <c r="U74" s="22">
        <f>[1]!Olekuvorrand(U$4,U$5,U$8,5,U$11,Lähteandmed!$C57,U73)</f>
        <v>96.122920513153076</v>
      </c>
      <c r="V74" s="22">
        <f>[1]!Olekuvorrand(V$4,V$5,V$8,5,V$11,Lähteandmed!$C57,V73)</f>
        <v>97.536623477935791</v>
      </c>
      <c r="W74" s="22"/>
      <c r="X74" s="22"/>
      <c r="Y74" s="22"/>
      <c r="Z74" s="22"/>
      <c r="AA74" s="22"/>
    </row>
    <row r="75" spans="1:27" x14ac:dyDescent="0.2">
      <c r="A75" s="177"/>
      <c r="B75" s="189"/>
      <c r="C75" s="82" t="s">
        <v>105</v>
      </c>
      <c r="D75" s="9">
        <f>[1]!ripe(D74,D$11+Lähteandmed!$E57*$D$13,D$4,0)</f>
        <v>16.056424944090477</v>
      </c>
      <c r="E75" s="9">
        <f>[1]!ripe(E74,E$11+Lähteandmed!$E57*$D$13,E$4,0)</f>
        <v>14.330302289441065</v>
      </c>
      <c r="F75" s="9">
        <f>[1]!ripe(F74,F$11+Lähteandmed!$E57*$D$13,F$4,0)</f>
        <v>13.720118239716875</v>
      </c>
      <c r="G75" s="9">
        <f>[1]!ripe(G74,G$11+Lähteandmed!$E57*$D$13,G$4,0)</f>
        <v>13.514570784932914</v>
      </c>
      <c r="H75" s="9">
        <f>[1]!ripe(H74,H$11+Lähteandmed!$E57*$D$13,H$4,0)</f>
        <v>13.313073017206808</v>
      </c>
      <c r="I75" s="9">
        <f>[1]!ripe(I74,I$11+Lähteandmed!$E57*$D$13,I$4,0)</f>
        <v>8.7847698088817321</v>
      </c>
      <c r="J75" s="9">
        <f>[1]!ripe(J74,J$11+Lähteandmed!$E57*$D$13,J$4,0)</f>
        <v>12.703783584072594</v>
      </c>
      <c r="K75" s="9">
        <f>[1]!ripe(K74,K$11+Lähteandmed!$E57*$D$13,K$4,0)</f>
        <v>12.291560265404167</v>
      </c>
      <c r="L75" s="9">
        <f>[1]!ripe(L74,L$11+Lähteandmed!$E57*$D$13,L$4,0)</f>
        <v>11.482581568834155</v>
      </c>
      <c r="M75" s="9">
        <f>[1]!ripe(M74,M$11+Lähteandmed!$E57*$D$13,M$4,0)</f>
        <v>16.060264146836399</v>
      </c>
      <c r="N75" s="9">
        <f>[1]!ripe(N74,N$11+Lähteandmed!$E57*$D$13,N$4,0)</f>
        <v>11.170851444436959</v>
      </c>
      <c r="O75" s="9">
        <f>[1]!ripe(O74,O$11+Lähteandmed!$E57*$D$13,O$4,0)</f>
        <v>8.0573921920522711</v>
      </c>
      <c r="P75" s="9">
        <f>[1]!ripe(P74,P$11+Lähteandmed!$E57*$D$13,P$4,0)</f>
        <v>11.990621911518591</v>
      </c>
      <c r="Q75" s="9">
        <f>[1]!ripe(Q74,Q$11+Lähteandmed!$E57*$D$13,Q$4,0)</f>
        <v>14.83588777932202</v>
      </c>
      <c r="R75" s="9">
        <f>[1]!ripe(R74,R$11+Lähteandmed!$E57*$D$13,R$4,0)</f>
        <v>14.53685124891909</v>
      </c>
      <c r="S75" s="9">
        <f>[1]!ripe(S74,S$11+Lähteandmed!$E57*$D$13,S$4,0)</f>
        <v>8.1922533616743092</v>
      </c>
      <c r="T75" s="9">
        <f>[1]!ripe(T74,T$11+Lähteandmed!$E57*$D$13,T$4,0)</f>
        <v>9.1014636140124008</v>
      </c>
      <c r="U75" s="9">
        <f>[1]!ripe(U74,U$11+Lähteandmed!$E57*$D$13,U$4,0)</f>
        <v>9.6278785896038439</v>
      </c>
      <c r="V75" s="9">
        <f>[1]!ripe(V74,V$11+Lähteandmed!$E57*$D$13,V$4,0)</f>
        <v>12.505379736414341</v>
      </c>
      <c r="W75" s="9"/>
      <c r="X75" s="9"/>
      <c r="Y75" s="9"/>
      <c r="Z75" s="9"/>
      <c r="AA75" s="9"/>
    </row>
    <row r="76" spans="1:27" x14ac:dyDescent="0.2">
      <c r="A76" s="39"/>
      <c r="B76" s="189"/>
      <c r="C76" s="82" t="s">
        <v>49</v>
      </c>
      <c r="D76" s="56">
        <f>D75/D$4^2*1000000</f>
        <v>68.018228299938841</v>
      </c>
      <c r="E76" s="56">
        <f t="shared" ref="E76" si="75">E75/E$4^2*1000000</f>
        <v>68.449293072260673</v>
      </c>
      <c r="F76" s="56">
        <f t="shared" ref="F76:M76" si="76">F75/F$4^2*1000000</f>
        <v>68.601048358645542</v>
      </c>
      <c r="G76" s="56">
        <f t="shared" si="76"/>
        <v>68.737219171594887</v>
      </c>
      <c r="H76" s="56">
        <f t="shared" si="76"/>
        <v>68.697573063125333</v>
      </c>
      <c r="I76" s="56">
        <f t="shared" si="76"/>
        <v>70.591053370353507</v>
      </c>
      <c r="J76" s="56">
        <f t="shared" si="76"/>
        <v>68.75929265908583</v>
      </c>
      <c r="K76" s="56">
        <f t="shared" si="76"/>
        <v>69.044144262230503</v>
      </c>
      <c r="L76" s="56">
        <f t="shared" si="76"/>
        <v>68.857784806902615</v>
      </c>
      <c r="M76" s="56">
        <f t="shared" si="76"/>
        <v>67.866164131914758</v>
      </c>
      <c r="N76" s="56">
        <f t="shared" ref="N76:U76" si="77">N75/N$4^2*1000000</f>
        <v>69.144647863280511</v>
      </c>
      <c r="O76" s="56">
        <f t="shared" si="77"/>
        <v>70.684979628814119</v>
      </c>
      <c r="P76" s="56">
        <f t="shared" si="77"/>
        <v>68.878328959282968</v>
      </c>
      <c r="Q76" s="56">
        <f t="shared" si="77"/>
        <v>68.42391277169655</v>
      </c>
      <c r="R76" s="56">
        <f t="shared" si="77"/>
        <v>68.263302346494072</v>
      </c>
      <c r="S76" s="56">
        <f t="shared" si="77"/>
        <v>49.313110136255617</v>
      </c>
      <c r="T76" s="56">
        <f t="shared" si="77"/>
        <v>70.19955489289336</v>
      </c>
      <c r="U76" s="56">
        <f t="shared" si="77"/>
        <v>69.572376331250879</v>
      </c>
      <c r="V76" s="56">
        <f t="shared" ref="V76" si="78">V75/V$4^2*1000000</f>
        <v>68.563989212860236</v>
      </c>
      <c r="W76" s="56"/>
      <c r="X76" s="56"/>
      <c r="Y76" s="56"/>
      <c r="Z76" s="56"/>
      <c r="AA76" s="56"/>
    </row>
    <row r="77" spans="1:27" ht="38.25" x14ac:dyDescent="0.2">
      <c r="A77" s="187">
        <v>13</v>
      </c>
      <c r="B77" s="188">
        <f>Lähteandmed!B60</f>
        <v>0</v>
      </c>
      <c r="C77" s="81" t="s">
        <v>288</v>
      </c>
      <c r="D77" s="6">
        <f>SQRT((kaalutegur R_13*[1]!juhe(D5,6)+jaitetegur R_13*[1]!Jaitekoormus_EN(D$5,JaideJ,hj))^2+(tuuletegur R_13*[1]!Tuulekoormus_en(D$5,Qt,ht,zo,D$4,JaideJ,jaitetegur R_13))^2)</f>
        <v>0</v>
      </c>
      <c r="E77" s="6">
        <f>SQRT((kaalutegur R_13*[1]!juhe(E5,6)+jaitetegur R_13*[1]!Jaitekoormus_EN(E$5,JaideJ,hj))^2+(tuuletegur R_13*[1]!Tuulekoormus_en(E$5,Qt,ht,zo,E$4,JaideJ,jaitetegur R_13))^2)</f>
        <v>0</v>
      </c>
      <c r="F77" s="6">
        <f>SQRT((kaalutegur R_13*[1]!juhe(F5,6)+jaitetegur R_13*[1]!Jaitekoormus_EN(F$5,JaideJ,hj))^2+(tuuletegur R_13*[1]!Tuulekoormus_en(F$5,Qt,ht,zo,F$4,JaideJ,jaitetegur R_13))^2)</f>
        <v>0</v>
      </c>
      <c r="G77" s="6">
        <f>SQRT((kaalutegur R_13*[1]!juhe(G5,6)+jaitetegur R_13*[1]!Jaitekoormus_EN(G$5,JaideJ,hj))^2+(tuuletegur R_13*[1]!Tuulekoormus_en(G$5,Qt,ht,zo,G$4,JaideJ,jaitetegur R_13))^2)</f>
        <v>0</v>
      </c>
      <c r="H77" s="6">
        <f>SQRT((kaalutegur R_13*[1]!juhe(H5,6)+jaitetegur R_13*[1]!Jaitekoormus_EN(H$5,JaideJ,hj))^2+(tuuletegur R_13*[1]!Tuulekoormus_en(H$5,Qt,ht,zo,H$4,JaideJ,jaitetegur R_13))^2)</f>
        <v>0</v>
      </c>
      <c r="I77" s="6">
        <f>SQRT((kaalutegur R_13*[1]!juhe(I5,6)+jaitetegur R_13*[1]!Jaitekoormus_EN(I$5,JaideJ,hj))^2+(tuuletegur R_13*[1]!Tuulekoormus_en(I$5,Qt,ht,zo,I$4,JaideJ,jaitetegur R_13))^2)</f>
        <v>0</v>
      </c>
      <c r="J77" s="6">
        <f>SQRT((kaalutegur R_13*[1]!juhe(J5,6)+jaitetegur R_13*[1]!Jaitekoormus_EN(J$5,JaideJ,hj))^2+(tuuletegur R_13*[1]!Tuulekoormus_en(J$5,Qt,ht,zo,J$4,JaideJ,jaitetegur R_13))^2)</f>
        <v>0</v>
      </c>
      <c r="K77" s="6">
        <f>SQRT((kaalutegur R_13*[1]!juhe(K5,6)+jaitetegur R_13*[1]!Jaitekoormus_EN(K$5,JaideJ,hj))^2+(tuuletegur R_13*[1]!Tuulekoormus_en(K$5,Qt,ht,zo,K$4,JaideJ,jaitetegur R_13))^2)</f>
        <v>0</v>
      </c>
      <c r="L77" s="6">
        <f>SQRT((kaalutegur R_13*[1]!juhe(L5,6)+jaitetegur R_13*[1]!Jaitekoormus_EN(L$5,JaideJ,hj))^2+(tuuletegur R_13*[1]!Tuulekoormus_en(L$5,Qt,ht,zo,L$4,JaideJ,jaitetegur R_13))^2)</f>
        <v>0</v>
      </c>
      <c r="M77" s="6">
        <f>SQRT((kaalutegur R_13*[1]!juhe(M5,6)+jaitetegur R_13*[1]!Jaitekoormus_EN(M$5,JaideJ,hj))^2+(tuuletegur R_13*[1]!Tuulekoormus_en(M$5,Qt,ht,zo,M$4,JaideJ,jaitetegur R_13))^2)</f>
        <v>0</v>
      </c>
      <c r="N77" s="6">
        <f>SQRT((kaalutegur R_13*[1]!juhe(N5,6)+jaitetegur R_13*[1]!Jaitekoormus_EN(N$5,JaideJ,hj))^2+(tuuletegur R_13*[1]!Tuulekoormus_en(N$5,Qt,ht,zo,N$4,JaideJ,jaitetegur R_13))^2)</f>
        <v>0</v>
      </c>
      <c r="O77" s="6">
        <f>SQRT((kaalutegur R_13*[1]!juhe(O5,6)+jaitetegur R_13*[1]!Jaitekoormus_EN(O$5,JaideJ,hj))^2+(tuuletegur R_13*[1]!Tuulekoormus_en(O$5,Qt,ht,zo,O$4,JaideJ,jaitetegur R_13))^2)</f>
        <v>0</v>
      </c>
      <c r="P77" s="6">
        <f>SQRT((kaalutegur R_13*[1]!juhe(P5,6)+jaitetegur R_13*[1]!Jaitekoormus_EN(P$5,JaideJ,hj))^2+(tuuletegur R_13*[1]!Tuulekoormus_en(P$5,Qt,ht,zo,P$4,JaideJ,jaitetegur R_13))^2)</f>
        <v>0</v>
      </c>
      <c r="Q77" s="6">
        <f>SQRT((kaalutegur R_13*[1]!juhe(Q5,6)+jaitetegur R_13*[1]!Jaitekoormus_EN(Q$5,JaideJ,hj))^2+(tuuletegur R_13*[1]!Tuulekoormus_en(Q$5,Qt,ht,zo,Q$4,JaideJ,jaitetegur R_13))^2)</f>
        <v>0</v>
      </c>
      <c r="R77" s="6">
        <f>SQRT((kaalutegur R_13*[1]!juhe(R5,6)+jaitetegur R_13*[1]!Jaitekoormus_EN(R$5,JaideJ,hj))^2+(tuuletegur R_13*[1]!Tuulekoormus_en(R$5,Qt,ht,zo,R$4,JaideJ,jaitetegur R_13))^2)</f>
        <v>0</v>
      </c>
      <c r="S77" s="6">
        <f>SQRT((kaalutegur R_13*[1]!juhe(S5,6)+jaitetegur R_13*[1]!Jaitekoormus_EN(S$5,JaideJ,hj))^2+(tuuletegur R_13*[1]!Tuulekoormus_en(S$5,Qt,ht,zo,S$4,JaideJ,jaitetegur R_13))^2)</f>
        <v>0</v>
      </c>
      <c r="T77" s="6">
        <f>SQRT((kaalutegur R_13*[1]!juhe(T5,6)+jaitetegur R_13*[1]!Jaitekoormus_EN(T$5,JaideJ,hj))^2+(tuuletegur R_13*[1]!Tuulekoormus_en(T$5,Qt,ht,zo,T$4,JaideJ,jaitetegur R_13))^2)</f>
        <v>0</v>
      </c>
      <c r="U77" s="6">
        <f>SQRT((kaalutegur R_13*[1]!juhe(U5,6)+jaitetegur R_13*[1]!Jaitekoormus_EN(U$5,JaideJ,hj))^2+(tuuletegur R_13*[1]!Tuulekoormus_en(U$5,Qt,ht,zo,U$4,JaideJ,jaitetegur R_13))^2)</f>
        <v>0</v>
      </c>
      <c r="V77" s="6">
        <f>SQRT((kaalutegur R_13*[1]!juhe(V5,6)+jaitetegur R_13*[1]!Jaitekoormus_EN(V$5,JaideJ,hj))^2+(tuuletegur R_13*[1]!Tuulekoormus_en(V$5,Qt,ht,zo,V$4,JaideJ,jaitetegur R_13))^2)</f>
        <v>0</v>
      </c>
      <c r="W77" s="6"/>
      <c r="X77" s="6"/>
      <c r="Y77" s="6"/>
      <c r="Z77" s="6"/>
      <c r="AA77" s="6"/>
    </row>
    <row r="78" spans="1:27" x14ac:dyDescent="0.2">
      <c r="A78" s="187"/>
      <c r="B78" s="188"/>
      <c r="C78" s="81" t="s">
        <v>104</v>
      </c>
      <c r="D78" s="3">
        <f>[1]!Olekuvorrand(D$4,D$5,D$8,5,D$11,Lähteandmed!$C60,D77)</f>
        <v>0</v>
      </c>
      <c r="E78" s="3">
        <f>[1]!Olekuvorrand(E$4,E$5,E$8,5,E$11,Lähteandmed!$C60,E77)</f>
        <v>0</v>
      </c>
      <c r="F78" s="3">
        <f>[1]!Olekuvorrand(F$4,F$5,F$8,5,F$11,Lähteandmed!$C60,F77)</f>
        <v>0</v>
      </c>
      <c r="G78" s="3">
        <f>[1]!Olekuvorrand(G$4,G$5,G$8,5,G$11,Lähteandmed!$C60,G77)</f>
        <v>0</v>
      </c>
      <c r="H78" s="3">
        <f>[1]!Olekuvorrand(H$4,H$5,H$8,5,H$11,Lähteandmed!$C60,H77)</f>
        <v>0</v>
      </c>
      <c r="I78" s="3">
        <f>[1]!Olekuvorrand(I$4,I$5,I$8,5,I$11,Lähteandmed!$C60,I77)</f>
        <v>0</v>
      </c>
      <c r="J78" s="3">
        <f>[1]!Olekuvorrand(J$4,J$5,J$8,5,J$11,Lähteandmed!$C60,J77)</f>
        <v>0</v>
      </c>
      <c r="K78" s="3">
        <f>[1]!Olekuvorrand(K$4,K$5,K$8,5,K$11,Lähteandmed!$C60,K77)</f>
        <v>0</v>
      </c>
      <c r="L78" s="3">
        <f>[1]!Olekuvorrand(L$4,L$5,L$8,5,L$11,Lähteandmed!$C60,L77)</f>
        <v>0</v>
      </c>
      <c r="M78" s="3">
        <f>[1]!Olekuvorrand(M$4,M$5,M$8,5,M$11,Lähteandmed!$C60,M77)</f>
        <v>0</v>
      </c>
      <c r="N78" s="3">
        <f>[1]!Olekuvorrand(N$4,N$5,N$8,5,N$11,Lähteandmed!$C60,N77)</f>
        <v>0</v>
      </c>
      <c r="O78" s="3">
        <f>[1]!Olekuvorrand(O$4,O$5,O$8,5,O$11,Lähteandmed!$C60,O77)</f>
        <v>0</v>
      </c>
      <c r="P78" s="3">
        <f>[1]!Olekuvorrand(P$4,P$5,P$8,5,P$11,Lähteandmed!$C60,P77)</f>
        <v>0</v>
      </c>
      <c r="Q78" s="3">
        <f>[1]!Olekuvorrand(Q$4,Q$5,Q$8,5,Q$11,Lähteandmed!$C60,Q77)</f>
        <v>0</v>
      </c>
      <c r="R78" s="3">
        <f>[1]!Olekuvorrand(R$4,R$5,R$8,5,R$11,Lähteandmed!$C60,R77)</f>
        <v>0</v>
      </c>
      <c r="S78" s="3">
        <f>[1]!Olekuvorrand(S$4,S$5,S$8,5,S$11,Lähteandmed!$C60,S77)</f>
        <v>0</v>
      </c>
      <c r="T78" s="3">
        <f>[1]!Olekuvorrand(T$4,T$5,T$8,5,T$11,Lähteandmed!$C60,T77)</f>
        <v>0</v>
      </c>
      <c r="U78" s="3">
        <f>[1]!Olekuvorrand(U$4,U$5,U$8,5,U$11,Lähteandmed!$C60,U77)</f>
        <v>0</v>
      </c>
      <c r="V78" s="3">
        <f>[1]!Olekuvorrand(V$4,V$5,V$8,5,V$11,Lähteandmed!$C60,V77)</f>
        <v>0</v>
      </c>
      <c r="W78" s="3"/>
      <c r="X78" s="3"/>
      <c r="Y78" s="3"/>
      <c r="Z78" s="3"/>
      <c r="AA78" s="3"/>
    </row>
    <row r="79" spans="1:27" x14ac:dyDescent="0.2">
      <c r="A79" s="187"/>
      <c r="B79" s="188"/>
      <c r="C79" s="81" t="s">
        <v>105</v>
      </c>
      <c r="D79" s="3">
        <f>[1]!ripe(D78,D$11+Lähteandmed!$E60*$D$13,D$4,0)</f>
        <v>0</v>
      </c>
      <c r="E79" s="3">
        <f>[1]!ripe(E78,E$11+Lähteandmed!$E60*$D$13,E$4,0)</f>
        <v>0</v>
      </c>
      <c r="F79" s="3">
        <f>[1]!ripe(F78,F$11+Lähteandmed!$E60*$D$13,F$4,0)</f>
        <v>0</v>
      </c>
      <c r="G79" s="3">
        <f>[1]!ripe(G78,G$11+Lähteandmed!$E60*$D$13,G$4,0)</f>
        <v>0</v>
      </c>
      <c r="H79" s="3">
        <f>[1]!ripe(H78,H$11+Lähteandmed!$E60*$D$13,H$4,0)</f>
        <v>0</v>
      </c>
      <c r="I79" s="3">
        <f>[1]!ripe(I78,I$11+Lähteandmed!$E60*$D$13,I$4,0)</f>
        <v>0</v>
      </c>
      <c r="J79" s="3">
        <f>[1]!ripe(J78,J$11+Lähteandmed!$E60*$D$13,J$4,0)</f>
        <v>0</v>
      </c>
      <c r="K79" s="3">
        <f>[1]!ripe(K78,K$11+Lähteandmed!$E60*$D$13,K$4,0)</f>
        <v>0</v>
      </c>
      <c r="L79" s="3">
        <f>[1]!ripe(L78,L$11+Lähteandmed!$E60*$D$13,L$4,0)</f>
        <v>0</v>
      </c>
      <c r="M79" s="3">
        <f>[1]!ripe(M78,M$11+Lähteandmed!$E60*$D$13,M$4,0)</f>
        <v>0</v>
      </c>
      <c r="N79" s="3">
        <f>[1]!ripe(N78,N$11+Lähteandmed!$E60*$D$13,N$4,0)</f>
        <v>0</v>
      </c>
      <c r="O79" s="3">
        <f>[1]!ripe(O78,O$11+Lähteandmed!$E60*$D$13,O$4,0)</f>
        <v>0</v>
      </c>
      <c r="P79" s="3">
        <f>[1]!ripe(P78,P$11+Lähteandmed!$E60*$D$13,P$4,0)</f>
        <v>0</v>
      </c>
      <c r="Q79" s="3">
        <f>[1]!ripe(Q78,Q$11+Lähteandmed!$E60*$D$13,Q$4,0)</f>
        <v>0</v>
      </c>
      <c r="R79" s="3">
        <f>[1]!ripe(R78,R$11+Lähteandmed!$E60*$D$13,R$4,0)</f>
        <v>0</v>
      </c>
      <c r="S79" s="3">
        <f>[1]!ripe(S78,S$11+Lähteandmed!$E60*$D$13,S$4,0)</f>
        <v>0</v>
      </c>
      <c r="T79" s="3">
        <f>[1]!ripe(T78,T$11+Lähteandmed!$E60*$D$13,T$4,0)</f>
        <v>0</v>
      </c>
      <c r="U79" s="3">
        <f>[1]!ripe(U78,U$11+Lähteandmed!$E60*$D$13,U$4,0)</f>
        <v>0</v>
      </c>
      <c r="V79" s="3">
        <f>[1]!ripe(V78,V$11+Lähteandmed!$E60*$D$13,V$4,0)</f>
        <v>0</v>
      </c>
      <c r="W79" s="3"/>
      <c r="X79" s="3"/>
      <c r="Y79" s="3"/>
      <c r="Z79" s="3"/>
      <c r="AA79" s="3"/>
    </row>
    <row r="80" spans="1:27" x14ac:dyDescent="0.2">
      <c r="A80" s="42"/>
      <c r="B80" s="188"/>
      <c r="C80" s="81" t="s">
        <v>49</v>
      </c>
      <c r="D80" s="55">
        <f>D79/D$4^2*1000000</f>
        <v>0</v>
      </c>
      <c r="E80" s="55">
        <f t="shared" ref="E80" si="79">E79/E$4^2*1000000</f>
        <v>0</v>
      </c>
      <c r="F80" s="55">
        <f t="shared" ref="F80:M80" si="80">F79/F$4^2*1000000</f>
        <v>0</v>
      </c>
      <c r="G80" s="55">
        <f t="shared" si="80"/>
        <v>0</v>
      </c>
      <c r="H80" s="55">
        <f t="shared" si="80"/>
        <v>0</v>
      </c>
      <c r="I80" s="55">
        <f t="shared" si="80"/>
        <v>0</v>
      </c>
      <c r="J80" s="55">
        <f t="shared" si="80"/>
        <v>0</v>
      </c>
      <c r="K80" s="55">
        <f t="shared" si="80"/>
        <v>0</v>
      </c>
      <c r="L80" s="55">
        <f t="shared" si="80"/>
        <v>0</v>
      </c>
      <c r="M80" s="55">
        <f t="shared" si="80"/>
        <v>0</v>
      </c>
      <c r="N80" s="55">
        <f t="shared" ref="N80:U80" si="81">N79/N$4^2*1000000</f>
        <v>0</v>
      </c>
      <c r="O80" s="55">
        <f t="shared" si="81"/>
        <v>0</v>
      </c>
      <c r="P80" s="55">
        <f t="shared" si="81"/>
        <v>0</v>
      </c>
      <c r="Q80" s="55">
        <f t="shared" si="81"/>
        <v>0</v>
      </c>
      <c r="R80" s="55">
        <f t="shared" si="81"/>
        <v>0</v>
      </c>
      <c r="S80" s="55">
        <f t="shared" si="81"/>
        <v>0</v>
      </c>
      <c r="T80" s="55">
        <f t="shared" si="81"/>
        <v>0</v>
      </c>
      <c r="U80" s="55">
        <f t="shared" si="81"/>
        <v>0</v>
      </c>
      <c r="V80" s="55">
        <f t="shared" ref="V80" si="82">V79/V$4^2*1000000</f>
        <v>0</v>
      </c>
      <c r="W80" s="55"/>
      <c r="X80" s="55"/>
      <c r="Y80" s="55"/>
      <c r="Z80" s="55"/>
      <c r="AA80" s="55"/>
    </row>
    <row r="81" spans="1:27" ht="38.25" x14ac:dyDescent="0.2">
      <c r="A81" s="177">
        <v>14</v>
      </c>
      <c r="B81" s="189">
        <f>Lähteandmed!B63</f>
        <v>0</v>
      </c>
      <c r="C81" s="82" t="s">
        <v>288</v>
      </c>
      <c r="D81" s="9">
        <f>SQRT((kaalutegur R_14*[1]!juhe(D5,6)+jaitetegur R_14*[1]!Jaitekoormus_EN(D$5,JaideJ,hj))^2+(tuuletegur R_14*[1]!Tuulekoormus_en(D$5,Qt,ht,zo,D$4,JaideJ,jaitetegur R_14))^2)</f>
        <v>0</v>
      </c>
      <c r="E81" s="9">
        <f>SQRT((kaalutegur R_14*[1]!juhe(E5,6)+jaitetegur R_14*[1]!Jaitekoormus_EN(E$5,JaideJ,hj))^2+(tuuletegur R_14*[1]!Tuulekoormus_en(E$5,Qt,ht,zo,E$4,JaideJ,jaitetegur R_14))^2)</f>
        <v>0</v>
      </c>
      <c r="F81" s="9">
        <f>SQRT((kaalutegur R_14*[1]!juhe(F5,6)+jaitetegur R_14*[1]!Jaitekoormus_EN(F$5,JaideJ,hj))^2+(tuuletegur R_14*[1]!Tuulekoormus_en(F$5,Qt,ht,zo,F$4,JaideJ,jaitetegur R_14))^2)</f>
        <v>0</v>
      </c>
      <c r="G81" s="9">
        <f>SQRT((kaalutegur R_14*[1]!juhe(G5,6)+jaitetegur R_14*[1]!Jaitekoormus_EN(G$5,JaideJ,hj))^2+(tuuletegur R_14*[1]!Tuulekoormus_en(G$5,Qt,ht,zo,G$4,JaideJ,jaitetegur R_14))^2)</f>
        <v>0</v>
      </c>
      <c r="H81" s="9">
        <f>SQRT((kaalutegur R_14*[1]!juhe(H5,6)+jaitetegur R_14*[1]!Jaitekoormus_EN(H$5,JaideJ,hj))^2+(tuuletegur R_14*[1]!Tuulekoormus_en(H$5,Qt,ht,zo,H$4,JaideJ,jaitetegur R_14))^2)</f>
        <v>0</v>
      </c>
      <c r="I81" s="9">
        <f>SQRT((kaalutegur R_14*[1]!juhe(I5,6)+jaitetegur R_14*[1]!Jaitekoormus_EN(I$5,JaideJ,hj))^2+(tuuletegur R_14*[1]!Tuulekoormus_en(I$5,Qt,ht,zo,I$4,JaideJ,jaitetegur R_14))^2)</f>
        <v>0</v>
      </c>
      <c r="J81" s="9">
        <f>SQRT((kaalutegur R_14*[1]!juhe(J5,6)+jaitetegur R_14*[1]!Jaitekoormus_EN(J$5,JaideJ,hj))^2+(tuuletegur R_14*[1]!Tuulekoormus_en(J$5,Qt,ht,zo,J$4,JaideJ,jaitetegur R_14))^2)</f>
        <v>0</v>
      </c>
      <c r="K81" s="9">
        <f>SQRT((kaalutegur R_14*[1]!juhe(K5,6)+jaitetegur R_14*[1]!Jaitekoormus_EN(K$5,JaideJ,hj))^2+(tuuletegur R_14*[1]!Tuulekoormus_en(K$5,Qt,ht,zo,K$4,JaideJ,jaitetegur R_14))^2)</f>
        <v>0</v>
      </c>
      <c r="L81" s="9">
        <f>SQRT((kaalutegur R_14*[1]!juhe(L5,6)+jaitetegur R_14*[1]!Jaitekoormus_EN(L$5,JaideJ,hj))^2+(tuuletegur R_14*[1]!Tuulekoormus_en(L$5,Qt,ht,zo,L$4,JaideJ,jaitetegur R_14))^2)</f>
        <v>0</v>
      </c>
      <c r="M81" s="9">
        <f>SQRT((kaalutegur R_14*[1]!juhe(M5,6)+jaitetegur R_14*[1]!Jaitekoormus_EN(M$5,JaideJ,hj))^2+(tuuletegur R_14*[1]!Tuulekoormus_en(M$5,Qt,ht,zo,M$4,JaideJ,jaitetegur R_14))^2)</f>
        <v>0</v>
      </c>
      <c r="N81" s="9">
        <f>SQRT((kaalutegur R_14*[1]!juhe(N5,6)+jaitetegur R_14*[1]!Jaitekoormus_EN(N$5,JaideJ,hj))^2+(tuuletegur R_14*[1]!Tuulekoormus_en(N$5,Qt,ht,zo,N$4,JaideJ,jaitetegur R_14))^2)</f>
        <v>0</v>
      </c>
      <c r="O81" s="9">
        <f>SQRT((kaalutegur R_14*[1]!juhe(O5,6)+jaitetegur R_14*[1]!Jaitekoormus_EN(O$5,JaideJ,hj))^2+(tuuletegur R_14*[1]!Tuulekoormus_en(O$5,Qt,ht,zo,O$4,JaideJ,jaitetegur R_14))^2)</f>
        <v>0</v>
      </c>
      <c r="P81" s="9">
        <f>SQRT((kaalutegur R_14*[1]!juhe(P5,6)+jaitetegur R_14*[1]!Jaitekoormus_EN(P$5,JaideJ,hj))^2+(tuuletegur R_14*[1]!Tuulekoormus_en(P$5,Qt,ht,zo,P$4,JaideJ,jaitetegur R_14))^2)</f>
        <v>0</v>
      </c>
      <c r="Q81" s="9">
        <f>SQRT((kaalutegur R_14*[1]!juhe(Q5,6)+jaitetegur R_14*[1]!Jaitekoormus_EN(Q$5,JaideJ,hj))^2+(tuuletegur R_14*[1]!Tuulekoormus_en(Q$5,Qt,ht,zo,Q$4,JaideJ,jaitetegur R_14))^2)</f>
        <v>0</v>
      </c>
      <c r="R81" s="9">
        <f>SQRT((kaalutegur R_14*[1]!juhe(R5,6)+jaitetegur R_14*[1]!Jaitekoormus_EN(R$5,JaideJ,hj))^2+(tuuletegur R_14*[1]!Tuulekoormus_en(R$5,Qt,ht,zo,R$4,JaideJ,jaitetegur R_14))^2)</f>
        <v>0</v>
      </c>
      <c r="S81" s="9">
        <f>SQRT((kaalutegur R_14*[1]!juhe(S5,6)+jaitetegur R_14*[1]!Jaitekoormus_EN(S$5,JaideJ,hj))^2+(tuuletegur R_14*[1]!Tuulekoormus_en(S$5,Qt,ht,zo,S$4,JaideJ,jaitetegur R_14))^2)</f>
        <v>0</v>
      </c>
      <c r="T81" s="9">
        <f>SQRT((kaalutegur R_14*[1]!juhe(T5,6)+jaitetegur R_14*[1]!Jaitekoormus_EN(T$5,JaideJ,hj))^2+(tuuletegur R_14*[1]!Tuulekoormus_en(T$5,Qt,ht,zo,T$4,JaideJ,jaitetegur R_14))^2)</f>
        <v>0</v>
      </c>
      <c r="U81" s="9">
        <f>SQRT((kaalutegur R_14*[1]!juhe(U5,6)+jaitetegur R_14*[1]!Jaitekoormus_EN(U$5,JaideJ,hj))^2+(tuuletegur R_14*[1]!Tuulekoormus_en(U$5,Qt,ht,zo,U$4,JaideJ,jaitetegur R_14))^2)</f>
        <v>0</v>
      </c>
      <c r="V81" s="9">
        <f>SQRT((kaalutegur R_14*[1]!juhe(V5,6)+jaitetegur R_14*[1]!Jaitekoormus_EN(V$5,JaideJ,hj))^2+(tuuletegur R_14*[1]!Tuulekoormus_en(V$5,Qt,ht,zo,V$4,JaideJ,jaitetegur R_14))^2)</f>
        <v>0</v>
      </c>
      <c r="W81" s="9"/>
      <c r="X81" s="9"/>
      <c r="Y81" s="9"/>
      <c r="Z81" s="9"/>
      <c r="AA81" s="9"/>
    </row>
    <row r="82" spans="1:27" x14ac:dyDescent="0.2">
      <c r="A82" s="177"/>
      <c r="B82" s="189"/>
      <c r="C82" s="82" t="s">
        <v>104</v>
      </c>
      <c r="D82" s="22">
        <f>[1]!Olekuvorrand(D$4,D$5,D$8,5,D$11,Lähteandmed!$C63,D81)</f>
        <v>0</v>
      </c>
      <c r="E82" s="22">
        <f>[1]!Olekuvorrand(E$4,E$5,E$8,5,E$11,Lähteandmed!$C63,E81)</f>
        <v>0</v>
      </c>
      <c r="F82" s="22">
        <f>[1]!Olekuvorrand(F$4,F$5,F$8,5,F$11,Lähteandmed!$C63,F81)</f>
        <v>0</v>
      </c>
      <c r="G82" s="22">
        <f>[1]!Olekuvorrand(G$4,G$5,G$8,5,G$11,Lähteandmed!$C63,G81)</f>
        <v>0</v>
      </c>
      <c r="H82" s="22">
        <f>[1]!Olekuvorrand(H$4,H$5,H$8,5,H$11,Lähteandmed!$C63,H81)</f>
        <v>0</v>
      </c>
      <c r="I82" s="22">
        <f>[1]!Olekuvorrand(I$4,I$5,I$8,5,I$11,Lähteandmed!$C63,I81)</f>
        <v>0</v>
      </c>
      <c r="J82" s="22">
        <f>[1]!Olekuvorrand(J$4,J$5,J$8,5,J$11,Lähteandmed!$C63,J81)</f>
        <v>0</v>
      </c>
      <c r="K82" s="22">
        <f>[1]!Olekuvorrand(K$4,K$5,K$8,5,K$11,Lähteandmed!$C63,K81)</f>
        <v>0</v>
      </c>
      <c r="L82" s="22">
        <f>[1]!Olekuvorrand(L$4,L$5,L$8,5,L$11,Lähteandmed!$C63,L81)</f>
        <v>0</v>
      </c>
      <c r="M82" s="22">
        <f>[1]!Olekuvorrand(M$4,M$5,M$8,5,M$11,Lähteandmed!$C63,M81)</f>
        <v>0</v>
      </c>
      <c r="N82" s="22">
        <f>[1]!Olekuvorrand(N$4,N$5,N$8,5,N$11,Lähteandmed!$C63,N81)</f>
        <v>0</v>
      </c>
      <c r="O82" s="22">
        <f>[1]!Olekuvorrand(O$4,O$5,O$8,5,O$11,Lähteandmed!$C63,O81)</f>
        <v>0</v>
      </c>
      <c r="P82" s="22">
        <f>[1]!Olekuvorrand(P$4,P$5,P$8,5,P$11,Lähteandmed!$C63,P81)</f>
        <v>0</v>
      </c>
      <c r="Q82" s="22">
        <f>[1]!Olekuvorrand(Q$4,Q$5,Q$8,5,Q$11,Lähteandmed!$C63,Q81)</f>
        <v>0</v>
      </c>
      <c r="R82" s="22">
        <f>[1]!Olekuvorrand(R$4,R$5,R$8,5,R$11,Lähteandmed!$C63,R81)</f>
        <v>0</v>
      </c>
      <c r="S82" s="22">
        <f>[1]!Olekuvorrand(S$4,S$5,S$8,5,S$11,Lähteandmed!$C63,S81)</f>
        <v>0</v>
      </c>
      <c r="T82" s="22">
        <f>[1]!Olekuvorrand(T$4,T$5,T$8,5,T$11,Lähteandmed!$C63,T81)</f>
        <v>0</v>
      </c>
      <c r="U82" s="22">
        <f>[1]!Olekuvorrand(U$4,U$5,U$8,5,U$11,Lähteandmed!$C63,U81)</f>
        <v>0</v>
      </c>
      <c r="V82" s="22">
        <f>[1]!Olekuvorrand(V$4,V$5,V$8,5,V$11,Lähteandmed!$C63,V81)</f>
        <v>0</v>
      </c>
      <c r="W82" s="22"/>
      <c r="X82" s="22"/>
      <c r="Y82" s="22"/>
      <c r="Z82" s="22"/>
      <c r="AA82" s="22"/>
    </row>
    <row r="83" spans="1:27" x14ac:dyDescent="0.2">
      <c r="A83" s="177"/>
      <c r="B83" s="189"/>
      <c r="C83" s="82" t="s">
        <v>105</v>
      </c>
      <c r="D83" s="9">
        <f>[1]!ripe(D82,D$11+Lähteandmed!$E63*$D$13,D$4,0)</f>
        <v>0</v>
      </c>
      <c r="E83" s="9">
        <f>[1]!ripe(E82,E$11+Lähteandmed!$E63*$D$13,E$4,0)</f>
        <v>0</v>
      </c>
      <c r="F83" s="9">
        <f>[1]!ripe(F82,F$11+Lähteandmed!$E63*$D$13,F$4,0)</f>
        <v>0</v>
      </c>
      <c r="G83" s="9">
        <f>[1]!ripe(G82,G$11+Lähteandmed!$E63*$D$13,G$4,0)</f>
        <v>0</v>
      </c>
      <c r="H83" s="9">
        <f>[1]!ripe(H82,H$11+Lähteandmed!$E63*$D$13,H$4,0)</f>
        <v>0</v>
      </c>
      <c r="I83" s="9">
        <f>[1]!ripe(I82,I$11+Lähteandmed!$E63*$D$13,I$4,0)</f>
        <v>0</v>
      </c>
      <c r="J83" s="9">
        <f>[1]!ripe(J82,J$11+Lähteandmed!$E63*$D$13,J$4,0)</f>
        <v>0</v>
      </c>
      <c r="K83" s="9">
        <f>[1]!ripe(K82,K$11+Lähteandmed!$E63*$D$13,K$4,0)</f>
        <v>0</v>
      </c>
      <c r="L83" s="9">
        <f>[1]!ripe(L82,L$11+Lähteandmed!$E63*$D$13,L$4,0)</f>
        <v>0</v>
      </c>
      <c r="M83" s="9">
        <f>[1]!ripe(M82,M$11+Lähteandmed!$E63*$D$13,M$4,0)</f>
        <v>0</v>
      </c>
      <c r="N83" s="9">
        <f>[1]!ripe(N82,N$11+Lähteandmed!$E63*$D$13,N$4,0)</f>
        <v>0</v>
      </c>
      <c r="O83" s="9">
        <f>[1]!ripe(O82,O$11+Lähteandmed!$E63*$D$13,O$4,0)</f>
        <v>0</v>
      </c>
      <c r="P83" s="9">
        <f>[1]!ripe(P82,P$11+Lähteandmed!$E63*$D$13,P$4,0)</f>
        <v>0</v>
      </c>
      <c r="Q83" s="9">
        <f>[1]!ripe(Q82,Q$11+Lähteandmed!$E63*$D$13,Q$4,0)</f>
        <v>0</v>
      </c>
      <c r="R83" s="9">
        <f>[1]!ripe(R82,R$11+Lähteandmed!$E63*$D$13,R$4,0)</f>
        <v>0</v>
      </c>
      <c r="S83" s="9">
        <f>[1]!ripe(S82,S$11+Lähteandmed!$E63*$D$13,S$4,0)</f>
        <v>0</v>
      </c>
      <c r="T83" s="9">
        <f>[1]!ripe(T82,T$11+Lähteandmed!$E63*$D$13,T$4,0)</f>
        <v>0</v>
      </c>
      <c r="U83" s="9">
        <f>[1]!ripe(U82,U$11+Lähteandmed!$E63*$D$13,U$4,0)</f>
        <v>0</v>
      </c>
      <c r="V83" s="9">
        <f>[1]!ripe(V82,V$11+Lähteandmed!$E63*$D$13,V$4,0)</f>
        <v>0</v>
      </c>
      <c r="W83" s="9"/>
      <c r="X83" s="9"/>
      <c r="Y83" s="9"/>
      <c r="Z83" s="9"/>
      <c r="AA83" s="9"/>
    </row>
    <row r="84" spans="1:27" x14ac:dyDescent="0.2">
      <c r="A84" s="39"/>
      <c r="B84" s="189"/>
      <c r="C84" s="82" t="s">
        <v>49</v>
      </c>
      <c r="D84" s="56">
        <f>D83/D$4^2*1000000</f>
        <v>0</v>
      </c>
      <c r="E84" s="56">
        <f t="shared" ref="E84" si="83">E83/E$4^2*1000000</f>
        <v>0</v>
      </c>
      <c r="F84" s="56">
        <f t="shared" ref="F84:M84" si="84">F83/F$4^2*1000000</f>
        <v>0</v>
      </c>
      <c r="G84" s="56">
        <f t="shared" si="84"/>
        <v>0</v>
      </c>
      <c r="H84" s="56">
        <f t="shared" si="84"/>
        <v>0</v>
      </c>
      <c r="I84" s="56">
        <f t="shared" si="84"/>
        <v>0</v>
      </c>
      <c r="J84" s="56">
        <f t="shared" si="84"/>
        <v>0</v>
      </c>
      <c r="K84" s="56">
        <f t="shared" si="84"/>
        <v>0</v>
      </c>
      <c r="L84" s="56">
        <f t="shared" si="84"/>
        <v>0</v>
      </c>
      <c r="M84" s="56">
        <f t="shared" si="84"/>
        <v>0</v>
      </c>
      <c r="N84" s="56">
        <f t="shared" ref="N84:U84" si="85">N83/N$4^2*1000000</f>
        <v>0</v>
      </c>
      <c r="O84" s="56">
        <f t="shared" si="85"/>
        <v>0</v>
      </c>
      <c r="P84" s="56">
        <f t="shared" si="85"/>
        <v>0</v>
      </c>
      <c r="Q84" s="56">
        <f t="shared" si="85"/>
        <v>0</v>
      </c>
      <c r="R84" s="56">
        <f t="shared" si="85"/>
        <v>0</v>
      </c>
      <c r="S84" s="56">
        <f t="shared" si="85"/>
        <v>0</v>
      </c>
      <c r="T84" s="56">
        <f t="shared" si="85"/>
        <v>0</v>
      </c>
      <c r="U84" s="56">
        <f t="shared" si="85"/>
        <v>0</v>
      </c>
      <c r="V84" s="56">
        <f t="shared" ref="V84" si="86">V83/V$4^2*1000000</f>
        <v>0</v>
      </c>
      <c r="W84" s="56"/>
      <c r="X84" s="56"/>
      <c r="Y84" s="56"/>
      <c r="Z84" s="56"/>
      <c r="AA84" s="56"/>
    </row>
    <row r="85" spans="1:27" ht="38.25" x14ac:dyDescent="0.2">
      <c r="A85" s="187">
        <v>15</v>
      </c>
      <c r="B85" s="188">
        <f>Lähteandmed!B66</f>
        <v>0</v>
      </c>
      <c r="C85" s="81" t="s">
        <v>288</v>
      </c>
      <c r="D85" s="6">
        <f>SQRT((kaalutegur R_15*[1]!juhe(D5,6)+jaitetegur R_15*[1]!Jaitekoormus_EN(D$5,JaideJ,hj))^2+(tuuletegur R_15*[1]!Tuulekoormus_en(D$5,Qt,ht,zo,D$4,JaideJ,jaitetegur R_15))^2)</f>
        <v>0</v>
      </c>
      <c r="E85" s="6">
        <f>SQRT((kaalutegur R_15*[1]!juhe(E5,6)+jaitetegur R_15*[1]!Jaitekoormus_EN(E$5,JaideJ,hj))^2+(tuuletegur R_15*[1]!Tuulekoormus_en(E$5,Qt,ht,zo,E$4,JaideJ,jaitetegur R_15))^2)</f>
        <v>0</v>
      </c>
      <c r="F85" s="6">
        <f>SQRT((kaalutegur R_15*[1]!juhe(F5,6)+jaitetegur R_15*[1]!Jaitekoormus_EN(F$5,JaideJ,hj))^2+(tuuletegur R_15*[1]!Tuulekoormus_en(F$5,Qt,ht,zo,F$4,JaideJ,jaitetegur R_15))^2)</f>
        <v>0</v>
      </c>
      <c r="G85" s="6">
        <f>SQRT((kaalutegur R_15*[1]!juhe(G5,6)+jaitetegur R_15*[1]!Jaitekoormus_EN(G$5,JaideJ,hj))^2+(tuuletegur R_15*[1]!Tuulekoormus_en(G$5,Qt,ht,zo,G$4,JaideJ,jaitetegur R_15))^2)</f>
        <v>0</v>
      </c>
      <c r="H85" s="6">
        <f>SQRT((kaalutegur R_15*[1]!juhe(H5,6)+jaitetegur R_15*[1]!Jaitekoormus_EN(H$5,JaideJ,hj))^2+(tuuletegur R_15*[1]!Tuulekoormus_en(H$5,Qt,ht,zo,H$4,JaideJ,jaitetegur R_15))^2)</f>
        <v>0</v>
      </c>
      <c r="I85" s="6">
        <f>SQRT((kaalutegur R_15*[1]!juhe(I5,6)+jaitetegur R_15*[1]!Jaitekoormus_EN(I$5,JaideJ,hj))^2+(tuuletegur R_15*[1]!Tuulekoormus_en(I$5,Qt,ht,zo,I$4,JaideJ,jaitetegur R_15))^2)</f>
        <v>0</v>
      </c>
      <c r="J85" s="6">
        <f>SQRT((kaalutegur R_15*[1]!juhe(J5,6)+jaitetegur R_15*[1]!Jaitekoormus_EN(J$5,JaideJ,hj))^2+(tuuletegur R_15*[1]!Tuulekoormus_en(J$5,Qt,ht,zo,J$4,JaideJ,jaitetegur R_15))^2)</f>
        <v>0</v>
      </c>
      <c r="K85" s="6">
        <f>SQRT((kaalutegur R_15*[1]!juhe(K5,6)+jaitetegur R_15*[1]!Jaitekoormus_EN(K$5,JaideJ,hj))^2+(tuuletegur R_15*[1]!Tuulekoormus_en(K$5,Qt,ht,zo,K$4,JaideJ,jaitetegur R_15))^2)</f>
        <v>0</v>
      </c>
      <c r="L85" s="6">
        <f>SQRT((kaalutegur R_15*[1]!juhe(L5,6)+jaitetegur R_15*[1]!Jaitekoormus_EN(L$5,JaideJ,hj))^2+(tuuletegur R_15*[1]!Tuulekoormus_en(L$5,Qt,ht,zo,L$4,JaideJ,jaitetegur R_15))^2)</f>
        <v>0</v>
      </c>
      <c r="M85" s="6">
        <f>SQRT((kaalutegur R_15*[1]!juhe(M5,6)+jaitetegur R_15*[1]!Jaitekoormus_EN(M$5,JaideJ,hj))^2+(tuuletegur R_15*[1]!Tuulekoormus_en(M$5,Qt,ht,zo,M$4,JaideJ,jaitetegur R_15))^2)</f>
        <v>0</v>
      </c>
      <c r="N85" s="6">
        <f>SQRT((kaalutegur R_15*[1]!juhe(N5,6)+jaitetegur R_15*[1]!Jaitekoormus_EN(N$5,JaideJ,hj))^2+(tuuletegur R_15*[1]!Tuulekoormus_en(N$5,Qt,ht,zo,N$4,JaideJ,jaitetegur R_15))^2)</f>
        <v>0</v>
      </c>
      <c r="O85" s="6">
        <f>SQRT((kaalutegur R_15*[1]!juhe(O5,6)+jaitetegur R_15*[1]!Jaitekoormus_EN(O$5,JaideJ,hj))^2+(tuuletegur R_15*[1]!Tuulekoormus_en(O$5,Qt,ht,zo,O$4,JaideJ,jaitetegur R_15))^2)</f>
        <v>0</v>
      </c>
      <c r="P85" s="6">
        <f>SQRT((kaalutegur R_15*[1]!juhe(P5,6)+jaitetegur R_15*[1]!Jaitekoormus_EN(P$5,JaideJ,hj))^2+(tuuletegur R_15*[1]!Tuulekoormus_en(P$5,Qt,ht,zo,P$4,JaideJ,jaitetegur R_15))^2)</f>
        <v>0</v>
      </c>
      <c r="Q85" s="6">
        <f>SQRT((kaalutegur R_15*[1]!juhe(Q5,6)+jaitetegur R_15*[1]!Jaitekoormus_EN(Q$5,JaideJ,hj))^2+(tuuletegur R_15*[1]!Tuulekoormus_en(Q$5,Qt,ht,zo,Q$4,JaideJ,jaitetegur R_15))^2)</f>
        <v>0</v>
      </c>
      <c r="R85" s="6">
        <f>SQRT((kaalutegur R_15*[1]!juhe(R5,6)+jaitetegur R_15*[1]!Jaitekoormus_EN(R$5,JaideJ,hj))^2+(tuuletegur R_15*[1]!Tuulekoormus_en(R$5,Qt,ht,zo,R$4,JaideJ,jaitetegur R_15))^2)</f>
        <v>0</v>
      </c>
      <c r="S85" s="6">
        <f>SQRT((kaalutegur R_15*[1]!juhe(S5,6)+jaitetegur R_15*[1]!Jaitekoormus_EN(S$5,JaideJ,hj))^2+(tuuletegur R_15*[1]!Tuulekoormus_en(S$5,Qt,ht,zo,S$4,JaideJ,jaitetegur R_15))^2)</f>
        <v>0</v>
      </c>
      <c r="T85" s="6">
        <f>SQRT((kaalutegur R_15*[1]!juhe(T5,6)+jaitetegur R_15*[1]!Jaitekoormus_EN(T$5,JaideJ,hj))^2+(tuuletegur R_15*[1]!Tuulekoormus_en(T$5,Qt,ht,zo,T$4,JaideJ,jaitetegur R_15))^2)</f>
        <v>0</v>
      </c>
      <c r="U85" s="6">
        <f>SQRT((kaalutegur R_15*[1]!juhe(U5,6)+jaitetegur R_15*[1]!Jaitekoormus_EN(U$5,JaideJ,hj))^2+(tuuletegur R_15*[1]!Tuulekoormus_en(U$5,Qt,ht,zo,U$4,JaideJ,jaitetegur R_15))^2)</f>
        <v>0</v>
      </c>
      <c r="V85" s="6">
        <f>SQRT((kaalutegur R_15*[1]!juhe(V5,6)+jaitetegur R_15*[1]!Jaitekoormus_EN(V$5,JaideJ,hj))^2+(tuuletegur R_15*[1]!Tuulekoormus_en(V$5,Qt,ht,zo,V$4,JaideJ,jaitetegur R_15))^2)</f>
        <v>0</v>
      </c>
      <c r="W85" s="6"/>
      <c r="X85" s="6"/>
      <c r="Y85" s="6"/>
      <c r="Z85" s="6"/>
      <c r="AA85" s="6"/>
    </row>
    <row r="86" spans="1:27" x14ac:dyDescent="0.2">
      <c r="A86" s="187"/>
      <c r="B86" s="188"/>
      <c r="C86" s="81" t="s">
        <v>104</v>
      </c>
      <c r="D86" s="3">
        <f>[1]!Olekuvorrand(D$4,D$5,D$8,5,D$11,Lähteandmed!$C66,D85)</f>
        <v>0</v>
      </c>
      <c r="E86" s="3">
        <f>[1]!Olekuvorrand(E$4,E$5,E$8,5,E$11,Lähteandmed!$C66,E85)</f>
        <v>0</v>
      </c>
      <c r="F86" s="3">
        <f>[1]!Olekuvorrand(F$4,F$5,F$8,5,F$11,Lähteandmed!$C66,F85)</f>
        <v>0</v>
      </c>
      <c r="G86" s="3">
        <f>[1]!Olekuvorrand(G$4,G$5,G$8,5,G$11,Lähteandmed!$C66,G85)</f>
        <v>0</v>
      </c>
      <c r="H86" s="3">
        <f>[1]!Olekuvorrand(H$4,H$5,H$8,5,H$11,Lähteandmed!$C66,H85)</f>
        <v>0</v>
      </c>
      <c r="I86" s="3">
        <f>[1]!Olekuvorrand(I$4,I$5,I$8,5,I$11,Lähteandmed!$C66,I85)</f>
        <v>0</v>
      </c>
      <c r="J86" s="3">
        <f>[1]!Olekuvorrand(J$4,J$5,J$8,5,J$11,Lähteandmed!$C66,J85)</f>
        <v>0</v>
      </c>
      <c r="K86" s="3">
        <f>[1]!Olekuvorrand(K$4,K$5,K$8,5,K$11,Lähteandmed!$C66,K85)</f>
        <v>0</v>
      </c>
      <c r="L86" s="3">
        <f>[1]!Olekuvorrand(L$4,L$5,L$8,5,L$11,Lähteandmed!$C66,L85)</f>
        <v>0</v>
      </c>
      <c r="M86" s="3">
        <f>[1]!Olekuvorrand(M$4,M$5,M$8,5,M$11,Lähteandmed!$C66,M85)</f>
        <v>0</v>
      </c>
      <c r="N86" s="3">
        <f>[1]!Olekuvorrand(N$4,N$5,N$8,5,N$11,Lähteandmed!$C66,N85)</f>
        <v>0</v>
      </c>
      <c r="O86" s="3">
        <f>[1]!Olekuvorrand(O$4,O$5,O$8,5,O$11,Lähteandmed!$C66,O85)</f>
        <v>0</v>
      </c>
      <c r="P86" s="3">
        <f>[1]!Olekuvorrand(P$4,P$5,P$8,5,P$11,Lähteandmed!$C66,P85)</f>
        <v>0</v>
      </c>
      <c r="Q86" s="3">
        <f>[1]!Olekuvorrand(Q$4,Q$5,Q$8,5,Q$11,Lähteandmed!$C66,Q85)</f>
        <v>0</v>
      </c>
      <c r="R86" s="3">
        <f>[1]!Olekuvorrand(R$4,R$5,R$8,5,R$11,Lähteandmed!$C66,R85)</f>
        <v>0</v>
      </c>
      <c r="S86" s="3">
        <f>[1]!Olekuvorrand(S$4,S$5,S$8,5,S$11,Lähteandmed!$C66,S85)</f>
        <v>0</v>
      </c>
      <c r="T86" s="3">
        <f>[1]!Olekuvorrand(T$4,T$5,T$8,5,T$11,Lähteandmed!$C66,T85)</f>
        <v>0</v>
      </c>
      <c r="U86" s="3">
        <f>[1]!Olekuvorrand(U$4,U$5,U$8,5,U$11,Lähteandmed!$C66,U85)</f>
        <v>0</v>
      </c>
      <c r="V86" s="3">
        <f>[1]!Olekuvorrand(V$4,V$5,V$8,5,V$11,Lähteandmed!$C66,V85)</f>
        <v>0</v>
      </c>
      <c r="W86" s="3"/>
      <c r="X86" s="3"/>
      <c r="Y86" s="3"/>
      <c r="Z86" s="3"/>
      <c r="AA86" s="3"/>
    </row>
    <row r="87" spans="1:27" x14ac:dyDescent="0.2">
      <c r="A87" s="187"/>
      <c r="B87" s="188"/>
      <c r="C87" s="81" t="s">
        <v>105</v>
      </c>
      <c r="D87" s="3">
        <f>[1]!ripe(D86,D$11+Lähteandmed!$E66*$D$13,D$4,0)</f>
        <v>0</v>
      </c>
      <c r="E87" s="3">
        <f>[1]!ripe(E86,E$11+Lähteandmed!$E66*$D$13,E$4,0)</f>
        <v>0</v>
      </c>
      <c r="F87" s="3">
        <f>[1]!ripe(F86,F$11+Lähteandmed!$E66*$D$13,F$4,0)</f>
        <v>0</v>
      </c>
      <c r="G87" s="3">
        <f>[1]!ripe(G86,G$11+Lähteandmed!$E66*$D$13,G$4,0)</f>
        <v>0</v>
      </c>
      <c r="H87" s="3">
        <f>[1]!ripe(H86,H$11+Lähteandmed!$E66*$D$13,H$4,0)</f>
        <v>0</v>
      </c>
      <c r="I87" s="3">
        <f>[1]!ripe(I86,I$11+Lähteandmed!$E66*$D$13,I$4,0)</f>
        <v>0</v>
      </c>
      <c r="J87" s="3">
        <f>[1]!ripe(J86,J$11+Lähteandmed!$E66*$D$13,J$4,0)</f>
        <v>0</v>
      </c>
      <c r="K87" s="3">
        <f>[1]!ripe(K86,K$11+Lähteandmed!$E66*$D$13,K$4,0)</f>
        <v>0</v>
      </c>
      <c r="L87" s="3">
        <f>[1]!ripe(L86,L$11+Lähteandmed!$E66*$D$13,L$4,0)</f>
        <v>0</v>
      </c>
      <c r="M87" s="3">
        <f>[1]!ripe(M86,M$11+Lähteandmed!$E66*$D$13,M$4,0)</f>
        <v>0</v>
      </c>
      <c r="N87" s="3">
        <f>[1]!ripe(N86,N$11+Lähteandmed!$E66*$D$13,N$4,0)</f>
        <v>0</v>
      </c>
      <c r="O87" s="3">
        <f>[1]!ripe(O86,O$11+Lähteandmed!$E66*$D$13,O$4,0)</f>
        <v>0</v>
      </c>
      <c r="P87" s="3">
        <f>[1]!ripe(P86,P$11+Lähteandmed!$E66*$D$13,P$4,0)</f>
        <v>0</v>
      </c>
      <c r="Q87" s="3">
        <f>[1]!ripe(Q86,Q$11+Lähteandmed!$E66*$D$13,Q$4,0)</f>
        <v>0</v>
      </c>
      <c r="R87" s="3">
        <f>[1]!ripe(R86,R$11+Lähteandmed!$E66*$D$13,R$4,0)</f>
        <v>0</v>
      </c>
      <c r="S87" s="3">
        <f>[1]!ripe(S86,S$11+Lähteandmed!$E66*$D$13,S$4,0)</f>
        <v>0</v>
      </c>
      <c r="T87" s="3">
        <f>[1]!ripe(T86,T$11+Lähteandmed!$E66*$D$13,T$4,0)</f>
        <v>0</v>
      </c>
      <c r="U87" s="3">
        <f>[1]!ripe(U86,U$11+Lähteandmed!$E66*$D$13,U$4,0)</f>
        <v>0</v>
      </c>
      <c r="V87" s="3">
        <f>[1]!ripe(V86,V$11+Lähteandmed!$E66*$D$13,V$4,0)</f>
        <v>0</v>
      </c>
      <c r="W87" s="3"/>
      <c r="X87" s="3"/>
      <c r="Y87" s="3"/>
      <c r="Z87" s="3"/>
      <c r="AA87" s="3"/>
    </row>
    <row r="88" spans="1:27" x14ac:dyDescent="0.2">
      <c r="A88" s="42"/>
      <c r="B88" s="188"/>
      <c r="C88" s="81" t="s">
        <v>49</v>
      </c>
      <c r="D88" s="55">
        <f>D87/D$4^2*1000000</f>
        <v>0</v>
      </c>
      <c r="E88" s="55">
        <f t="shared" ref="E88" si="87">E87/E$4^2*1000000</f>
        <v>0</v>
      </c>
      <c r="F88" s="55">
        <f t="shared" ref="F88:M88" si="88">F87/F$4^2*1000000</f>
        <v>0</v>
      </c>
      <c r="G88" s="55">
        <f t="shared" si="88"/>
        <v>0</v>
      </c>
      <c r="H88" s="55">
        <f t="shared" si="88"/>
        <v>0</v>
      </c>
      <c r="I88" s="55">
        <f t="shared" si="88"/>
        <v>0</v>
      </c>
      <c r="J88" s="55">
        <f t="shared" si="88"/>
        <v>0</v>
      </c>
      <c r="K88" s="55">
        <f t="shared" si="88"/>
        <v>0</v>
      </c>
      <c r="L88" s="55">
        <f t="shared" si="88"/>
        <v>0</v>
      </c>
      <c r="M88" s="55">
        <f t="shared" si="88"/>
        <v>0</v>
      </c>
      <c r="N88" s="55">
        <f t="shared" ref="N88:U88" si="89">N87/N$4^2*1000000</f>
        <v>0</v>
      </c>
      <c r="O88" s="55">
        <f t="shared" si="89"/>
        <v>0</v>
      </c>
      <c r="P88" s="55">
        <f t="shared" si="89"/>
        <v>0</v>
      </c>
      <c r="Q88" s="55">
        <f t="shared" si="89"/>
        <v>0</v>
      </c>
      <c r="R88" s="55">
        <f t="shared" si="89"/>
        <v>0</v>
      </c>
      <c r="S88" s="55">
        <f t="shared" si="89"/>
        <v>0</v>
      </c>
      <c r="T88" s="55">
        <f t="shared" si="89"/>
        <v>0</v>
      </c>
      <c r="U88" s="55">
        <f t="shared" si="89"/>
        <v>0</v>
      </c>
      <c r="V88" s="55">
        <f t="shared" ref="V88" si="90">V87/V$4^2*1000000</f>
        <v>0</v>
      </c>
      <c r="W88" s="55"/>
      <c r="X88" s="55"/>
      <c r="Y88" s="55"/>
      <c r="Z88" s="55"/>
      <c r="AA88" s="55"/>
    </row>
    <row r="89" spans="1:27" ht="38.25" x14ac:dyDescent="0.2">
      <c r="A89" s="177">
        <v>16</v>
      </c>
      <c r="B89" s="189">
        <f>Lähteandmed!B69</f>
        <v>0</v>
      </c>
      <c r="C89" s="82" t="s">
        <v>288</v>
      </c>
      <c r="D89" s="9">
        <f>SQRT((kaalutegur R_16*[1]!juhe(D5,6)+jaitetegur R_16*[1]!Jaitekoormus_EN(D$5,JaideJ,hj))^2+(tuuletegur R_16*[1]!Tuulekoormus_en(D$5,Qt,ht,zo,D$4,JaideJ,jaitetegur R_16))^2)</f>
        <v>0</v>
      </c>
      <c r="E89" s="9">
        <f>SQRT((kaalutegur R_16*[1]!juhe(E5,6)+jaitetegur R_16*[1]!Jaitekoormus_EN(E$5,JaideJ,hj))^2+(tuuletegur R_16*[1]!Tuulekoormus_en(E$5,Qt,ht,zo,E$4,JaideJ,jaitetegur R_16))^2)</f>
        <v>0</v>
      </c>
      <c r="F89" s="9">
        <f>SQRT((kaalutegur R_16*[1]!juhe(F5,6)+jaitetegur R_16*[1]!Jaitekoormus_EN(F$5,JaideJ,hj))^2+(tuuletegur R_16*[1]!Tuulekoormus_en(F$5,Qt,ht,zo,F$4,JaideJ,jaitetegur R_16))^2)</f>
        <v>0</v>
      </c>
      <c r="G89" s="9">
        <f>SQRT((kaalutegur R_16*[1]!juhe(G5,6)+jaitetegur R_16*[1]!Jaitekoormus_EN(G$5,JaideJ,hj))^2+(tuuletegur R_16*[1]!Tuulekoormus_en(G$5,Qt,ht,zo,G$4,JaideJ,jaitetegur R_16))^2)</f>
        <v>0</v>
      </c>
      <c r="H89" s="9">
        <f>SQRT((kaalutegur R_16*[1]!juhe(H5,6)+jaitetegur R_16*[1]!Jaitekoormus_EN(H$5,JaideJ,hj))^2+(tuuletegur R_16*[1]!Tuulekoormus_en(H$5,Qt,ht,zo,H$4,JaideJ,jaitetegur R_16))^2)</f>
        <v>0</v>
      </c>
      <c r="I89" s="9">
        <f>SQRT((kaalutegur R_16*[1]!juhe(I5,6)+jaitetegur R_16*[1]!Jaitekoormus_EN(I$5,JaideJ,hj))^2+(tuuletegur R_16*[1]!Tuulekoormus_en(I$5,Qt,ht,zo,I$4,JaideJ,jaitetegur R_16))^2)</f>
        <v>0</v>
      </c>
      <c r="J89" s="9">
        <f>SQRT((kaalutegur R_16*[1]!juhe(J5,6)+jaitetegur R_16*[1]!Jaitekoormus_EN(J$5,JaideJ,hj))^2+(tuuletegur R_16*[1]!Tuulekoormus_en(J$5,Qt,ht,zo,J$4,JaideJ,jaitetegur R_16))^2)</f>
        <v>0</v>
      </c>
      <c r="K89" s="9">
        <f>SQRT((kaalutegur R_16*[1]!juhe(K5,6)+jaitetegur R_16*[1]!Jaitekoormus_EN(K$5,JaideJ,hj))^2+(tuuletegur R_16*[1]!Tuulekoormus_en(K$5,Qt,ht,zo,K$4,JaideJ,jaitetegur R_16))^2)</f>
        <v>0</v>
      </c>
      <c r="L89" s="9">
        <f>SQRT((kaalutegur R_16*[1]!juhe(L5,6)+jaitetegur R_16*[1]!Jaitekoormus_EN(L$5,JaideJ,hj))^2+(tuuletegur R_16*[1]!Tuulekoormus_en(L$5,Qt,ht,zo,L$4,JaideJ,jaitetegur R_16))^2)</f>
        <v>0</v>
      </c>
      <c r="M89" s="9">
        <f>SQRT((kaalutegur R_16*[1]!juhe(M5,6)+jaitetegur R_16*[1]!Jaitekoormus_EN(M$5,JaideJ,hj))^2+(tuuletegur R_16*[1]!Tuulekoormus_en(M$5,Qt,ht,zo,M$4,JaideJ,jaitetegur R_16))^2)</f>
        <v>0</v>
      </c>
      <c r="N89" s="9">
        <f>SQRT((kaalutegur R_16*[1]!juhe(N5,6)+jaitetegur R_16*[1]!Jaitekoormus_EN(N$5,JaideJ,hj))^2+(tuuletegur R_16*[1]!Tuulekoormus_en(N$5,Qt,ht,zo,N$4,JaideJ,jaitetegur R_16))^2)</f>
        <v>0</v>
      </c>
      <c r="O89" s="9">
        <f>SQRT((kaalutegur R_16*[1]!juhe(O5,6)+jaitetegur R_16*[1]!Jaitekoormus_EN(O$5,JaideJ,hj))^2+(tuuletegur R_16*[1]!Tuulekoormus_en(O$5,Qt,ht,zo,O$4,JaideJ,jaitetegur R_16))^2)</f>
        <v>0</v>
      </c>
      <c r="P89" s="9">
        <f>SQRT((kaalutegur R_16*[1]!juhe(P5,6)+jaitetegur R_16*[1]!Jaitekoormus_EN(P$5,JaideJ,hj))^2+(tuuletegur R_16*[1]!Tuulekoormus_en(P$5,Qt,ht,zo,P$4,JaideJ,jaitetegur R_16))^2)</f>
        <v>0</v>
      </c>
      <c r="Q89" s="9">
        <f>SQRT((kaalutegur R_16*[1]!juhe(Q5,6)+jaitetegur R_16*[1]!Jaitekoormus_EN(Q$5,JaideJ,hj))^2+(tuuletegur R_16*[1]!Tuulekoormus_en(Q$5,Qt,ht,zo,Q$4,JaideJ,jaitetegur R_16))^2)</f>
        <v>0</v>
      </c>
      <c r="R89" s="9">
        <f>SQRT((kaalutegur R_16*[1]!juhe(R5,6)+jaitetegur R_16*[1]!Jaitekoormus_EN(R$5,JaideJ,hj))^2+(tuuletegur R_16*[1]!Tuulekoormus_en(R$5,Qt,ht,zo,R$4,JaideJ,jaitetegur R_16))^2)</f>
        <v>0</v>
      </c>
      <c r="S89" s="9">
        <f>SQRT((kaalutegur R_16*[1]!juhe(S5,6)+jaitetegur R_16*[1]!Jaitekoormus_EN(S$5,JaideJ,hj))^2+(tuuletegur R_16*[1]!Tuulekoormus_en(S$5,Qt,ht,zo,S$4,JaideJ,jaitetegur R_16))^2)</f>
        <v>0</v>
      </c>
      <c r="T89" s="9">
        <f>SQRT((kaalutegur R_16*[1]!juhe(T5,6)+jaitetegur R_16*[1]!Jaitekoormus_EN(T$5,JaideJ,hj))^2+(tuuletegur R_16*[1]!Tuulekoormus_en(T$5,Qt,ht,zo,T$4,JaideJ,jaitetegur R_16))^2)</f>
        <v>0</v>
      </c>
      <c r="U89" s="9">
        <f>SQRT((kaalutegur R_16*[1]!juhe(U5,6)+jaitetegur R_16*[1]!Jaitekoormus_EN(U$5,JaideJ,hj))^2+(tuuletegur R_16*[1]!Tuulekoormus_en(U$5,Qt,ht,zo,U$4,JaideJ,jaitetegur R_16))^2)</f>
        <v>0</v>
      </c>
      <c r="V89" s="9">
        <f>SQRT((kaalutegur R_16*[1]!juhe(V5,6)+jaitetegur R_16*[1]!Jaitekoormus_EN(V$5,JaideJ,hj))^2+(tuuletegur R_16*[1]!Tuulekoormus_en(V$5,Qt,ht,zo,V$4,JaideJ,jaitetegur R_16))^2)</f>
        <v>0</v>
      </c>
      <c r="W89" s="9"/>
      <c r="X89" s="9"/>
      <c r="Y89" s="9"/>
      <c r="Z89" s="9"/>
      <c r="AA89" s="9"/>
    </row>
    <row r="90" spans="1:27" x14ac:dyDescent="0.2">
      <c r="A90" s="177"/>
      <c r="B90" s="189"/>
      <c r="C90" s="82" t="s">
        <v>104</v>
      </c>
      <c r="D90" s="22">
        <f>[1]!Olekuvorrand(D$4,D$5,D$8,5,D$11,Lähteandmed!$C69,D89)</f>
        <v>0</v>
      </c>
      <c r="E90" s="22">
        <f>[1]!Olekuvorrand(E$4,E$5,E$8,5,E$11,Lähteandmed!$C69,E89)</f>
        <v>0</v>
      </c>
      <c r="F90" s="22">
        <f>[1]!Olekuvorrand(F$4,F$5,F$8,5,F$11,Lähteandmed!$C69,F89)</f>
        <v>0</v>
      </c>
      <c r="G90" s="22">
        <f>[1]!Olekuvorrand(G$4,G$5,G$8,5,G$11,Lähteandmed!$C69,G89)</f>
        <v>0</v>
      </c>
      <c r="H90" s="22">
        <f>[1]!Olekuvorrand(H$4,H$5,H$8,5,H$11,Lähteandmed!$C69,H89)</f>
        <v>0</v>
      </c>
      <c r="I90" s="22">
        <f>[1]!Olekuvorrand(I$4,I$5,I$8,5,I$11,Lähteandmed!$C69,I89)</f>
        <v>0</v>
      </c>
      <c r="J90" s="22">
        <f>[1]!Olekuvorrand(J$4,J$5,J$8,5,J$11,Lähteandmed!$C69,J89)</f>
        <v>0</v>
      </c>
      <c r="K90" s="22">
        <f>[1]!Olekuvorrand(K$4,K$5,K$8,5,K$11,Lähteandmed!$C69,K89)</f>
        <v>0</v>
      </c>
      <c r="L90" s="22">
        <f>[1]!Olekuvorrand(L$4,L$5,L$8,5,L$11,Lähteandmed!$C69,L89)</f>
        <v>0</v>
      </c>
      <c r="M90" s="22">
        <f>[1]!Olekuvorrand(M$4,M$5,M$8,5,M$11,Lähteandmed!$C69,M89)</f>
        <v>0</v>
      </c>
      <c r="N90" s="22">
        <f>[1]!Olekuvorrand(N$4,N$5,N$8,5,N$11,Lähteandmed!$C69,N89)</f>
        <v>0</v>
      </c>
      <c r="O90" s="22">
        <f>[1]!Olekuvorrand(O$4,O$5,O$8,5,O$11,Lähteandmed!$C69,O89)</f>
        <v>0</v>
      </c>
      <c r="P90" s="22">
        <f>[1]!Olekuvorrand(P$4,P$5,P$8,5,P$11,Lähteandmed!$C69,P89)</f>
        <v>0</v>
      </c>
      <c r="Q90" s="22">
        <f>[1]!Olekuvorrand(Q$4,Q$5,Q$8,5,Q$11,Lähteandmed!$C69,Q89)</f>
        <v>0</v>
      </c>
      <c r="R90" s="22">
        <f>[1]!Olekuvorrand(R$4,R$5,R$8,5,R$11,Lähteandmed!$C69,R89)</f>
        <v>0</v>
      </c>
      <c r="S90" s="22">
        <f>[1]!Olekuvorrand(S$4,S$5,S$8,5,S$11,Lähteandmed!$C69,S89)</f>
        <v>0</v>
      </c>
      <c r="T90" s="22">
        <f>[1]!Olekuvorrand(T$4,T$5,T$8,5,T$11,Lähteandmed!$C69,T89)</f>
        <v>0</v>
      </c>
      <c r="U90" s="22">
        <f>[1]!Olekuvorrand(U$4,U$5,U$8,5,U$11,Lähteandmed!$C69,U89)</f>
        <v>0</v>
      </c>
      <c r="V90" s="22">
        <f>[1]!Olekuvorrand(V$4,V$5,V$8,5,V$11,Lähteandmed!$C69,V89)</f>
        <v>0</v>
      </c>
      <c r="W90" s="22"/>
      <c r="X90" s="22"/>
      <c r="Y90" s="22"/>
      <c r="Z90" s="22"/>
      <c r="AA90" s="22"/>
    </row>
    <row r="91" spans="1:27" x14ac:dyDescent="0.2">
      <c r="A91" s="177"/>
      <c r="B91" s="189"/>
      <c r="C91" s="82" t="s">
        <v>105</v>
      </c>
      <c r="D91" s="9">
        <f>[1]!ripe(D90,D$11+Lähteandmed!$E69*$D$13,D$4,0)</f>
        <v>0</v>
      </c>
      <c r="E91" s="9">
        <f>[1]!ripe(E90,E$11+Lähteandmed!$E69*$D$13,E$4,0)</f>
        <v>0</v>
      </c>
      <c r="F91" s="9">
        <f>[1]!ripe(F90,F$11+Lähteandmed!$E69*$D$13,F$4,0)</f>
        <v>0</v>
      </c>
      <c r="G91" s="9">
        <f>[1]!ripe(G90,G$11+Lähteandmed!$E69*$D$13,G$4,0)</f>
        <v>0</v>
      </c>
      <c r="H91" s="9">
        <f>[1]!ripe(H90,H$11+Lähteandmed!$E69*$D$13,H$4,0)</f>
        <v>0</v>
      </c>
      <c r="I91" s="9">
        <f>[1]!ripe(I90,I$11+Lähteandmed!$E69*$D$13,I$4,0)</f>
        <v>0</v>
      </c>
      <c r="J91" s="9">
        <f>[1]!ripe(J90,J$11+Lähteandmed!$E69*$D$13,J$4,0)</f>
        <v>0</v>
      </c>
      <c r="K91" s="9">
        <f>[1]!ripe(K90,K$11+Lähteandmed!$E69*$D$13,K$4,0)</f>
        <v>0</v>
      </c>
      <c r="L91" s="9">
        <f>[1]!ripe(L90,L$11+Lähteandmed!$E69*$D$13,L$4,0)</f>
        <v>0</v>
      </c>
      <c r="M91" s="9">
        <f>[1]!ripe(M90,M$11+Lähteandmed!$E69*$D$13,M$4,0)</f>
        <v>0</v>
      </c>
      <c r="N91" s="9">
        <f>[1]!ripe(N90,N$11+Lähteandmed!$E69*$D$13,N$4,0)</f>
        <v>0</v>
      </c>
      <c r="O91" s="9">
        <f>[1]!ripe(O90,O$11+Lähteandmed!$E69*$D$13,O$4,0)</f>
        <v>0</v>
      </c>
      <c r="P91" s="9">
        <f>[1]!ripe(P90,P$11+Lähteandmed!$E69*$D$13,P$4,0)</f>
        <v>0</v>
      </c>
      <c r="Q91" s="9">
        <f>[1]!ripe(Q90,Q$11+Lähteandmed!$E69*$D$13,Q$4,0)</f>
        <v>0</v>
      </c>
      <c r="R91" s="9">
        <f>[1]!ripe(R90,R$11+Lähteandmed!$E69*$D$13,R$4,0)</f>
        <v>0</v>
      </c>
      <c r="S91" s="9">
        <f>[1]!ripe(S90,S$11+Lähteandmed!$E69*$D$13,S$4,0)</f>
        <v>0</v>
      </c>
      <c r="T91" s="9">
        <f>[1]!ripe(T90,T$11+Lähteandmed!$E69*$D$13,T$4,0)</f>
        <v>0</v>
      </c>
      <c r="U91" s="9">
        <f>[1]!ripe(U90,U$11+Lähteandmed!$E69*$D$13,U$4,0)</f>
        <v>0</v>
      </c>
      <c r="V91" s="9">
        <f>[1]!ripe(V90,V$11+Lähteandmed!$E69*$D$13,V$4,0)</f>
        <v>0</v>
      </c>
      <c r="W91" s="9"/>
      <c r="X91" s="9"/>
      <c r="Y91" s="9"/>
      <c r="Z91" s="9"/>
      <c r="AA91" s="9"/>
    </row>
    <row r="92" spans="1:27" x14ac:dyDescent="0.2">
      <c r="A92" s="39"/>
      <c r="B92" s="189"/>
      <c r="C92" s="82" t="s">
        <v>49</v>
      </c>
      <c r="D92" s="56">
        <f>D91/D$4^2*1000000</f>
        <v>0</v>
      </c>
      <c r="E92" s="56">
        <f t="shared" ref="E92" si="91">E91/E$4^2*1000000</f>
        <v>0</v>
      </c>
      <c r="F92" s="56">
        <f t="shared" ref="F92:M92" si="92">F91/F$4^2*1000000</f>
        <v>0</v>
      </c>
      <c r="G92" s="56">
        <f t="shared" si="92"/>
        <v>0</v>
      </c>
      <c r="H92" s="56">
        <f t="shared" si="92"/>
        <v>0</v>
      </c>
      <c r="I92" s="56">
        <f t="shared" si="92"/>
        <v>0</v>
      </c>
      <c r="J92" s="56">
        <f t="shared" si="92"/>
        <v>0</v>
      </c>
      <c r="K92" s="56">
        <f t="shared" si="92"/>
        <v>0</v>
      </c>
      <c r="L92" s="56">
        <f t="shared" si="92"/>
        <v>0</v>
      </c>
      <c r="M92" s="56">
        <f t="shared" si="92"/>
        <v>0</v>
      </c>
      <c r="N92" s="56">
        <f t="shared" ref="N92:U92" si="93">N91/N$4^2*1000000</f>
        <v>0</v>
      </c>
      <c r="O92" s="56">
        <f t="shared" si="93"/>
        <v>0</v>
      </c>
      <c r="P92" s="56">
        <f t="shared" si="93"/>
        <v>0</v>
      </c>
      <c r="Q92" s="56">
        <f t="shared" si="93"/>
        <v>0</v>
      </c>
      <c r="R92" s="56">
        <f t="shared" si="93"/>
        <v>0</v>
      </c>
      <c r="S92" s="56">
        <f t="shared" si="93"/>
        <v>0</v>
      </c>
      <c r="T92" s="56">
        <f t="shared" si="93"/>
        <v>0</v>
      </c>
      <c r="U92" s="56">
        <f t="shared" si="93"/>
        <v>0</v>
      </c>
      <c r="V92" s="56">
        <f t="shared" ref="V92" si="94">V91/V$4^2*1000000</f>
        <v>0</v>
      </c>
      <c r="W92" s="56"/>
      <c r="X92" s="56"/>
      <c r="Y92" s="56"/>
      <c r="Z92" s="56"/>
      <c r="AA92" s="56"/>
    </row>
    <row r="93" spans="1:27" ht="38.25" x14ac:dyDescent="0.2">
      <c r="A93" s="187">
        <v>17</v>
      </c>
      <c r="B93" s="188">
        <f>Lähteandmed!B72</f>
        <v>0</v>
      </c>
      <c r="C93" s="81" t="s">
        <v>288</v>
      </c>
      <c r="D93" s="6">
        <f>SQRT((kaalutegur R_17*[1]!juhe(D5,6)+jaitetegur R_17*[1]!Jaitekoormus_EN(D$5,JaideJ,hj))^2+(tuuletegur R_17*[1]!Tuulekoormus_en(D$5,Qt,ht,zo,D$4,JaideJ,jaitetegur R_17))^2)</f>
        <v>0</v>
      </c>
      <c r="E93" s="6">
        <f>SQRT((kaalutegur R_17*[1]!juhe(E5,6)+jaitetegur R_17*[1]!Jaitekoormus_EN(E$5,JaideJ,hj))^2+(tuuletegur R_17*[1]!Tuulekoormus_en(E$5,Qt,ht,zo,E$4,JaideJ,jaitetegur R_17))^2)</f>
        <v>0</v>
      </c>
      <c r="F93" s="6">
        <f>SQRT((kaalutegur R_17*[1]!juhe(F5,6)+jaitetegur R_17*[1]!Jaitekoormus_EN(F$5,JaideJ,hj))^2+(tuuletegur R_17*[1]!Tuulekoormus_en(F$5,Qt,ht,zo,F$4,JaideJ,jaitetegur R_17))^2)</f>
        <v>0</v>
      </c>
      <c r="G93" s="6">
        <f>SQRT((kaalutegur R_17*[1]!juhe(G5,6)+jaitetegur R_17*[1]!Jaitekoormus_EN(G$5,JaideJ,hj))^2+(tuuletegur R_17*[1]!Tuulekoormus_en(G$5,Qt,ht,zo,G$4,JaideJ,jaitetegur R_17))^2)</f>
        <v>0</v>
      </c>
      <c r="H93" s="6">
        <f>SQRT((kaalutegur R_17*[1]!juhe(H5,6)+jaitetegur R_17*[1]!Jaitekoormus_EN(H$5,JaideJ,hj))^2+(tuuletegur R_17*[1]!Tuulekoormus_en(H$5,Qt,ht,zo,H$4,JaideJ,jaitetegur R_17))^2)</f>
        <v>0</v>
      </c>
      <c r="I93" s="6">
        <f>SQRT((kaalutegur R_17*[1]!juhe(I5,6)+jaitetegur R_17*[1]!Jaitekoormus_EN(I$5,JaideJ,hj))^2+(tuuletegur R_17*[1]!Tuulekoormus_en(I$5,Qt,ht,zo,I$4,JaideJ,jaitetegur R_17))^2)</f>
        <v>0</v>
      </c>
      <c r="J93" s="6">
        <f>SQRT((kaalutegur R_17*[1]!juhe(J5,6)+jaitetegur R_17*[1]!Jaitekoormus_EN(J$5,JaideJ,hj))^2+(tuuletegur R_17*[1]!Tuulekoormus_en(J$5,Qt,ht,zo,J$4,JaideJ,jaitetegur R_17))^2)</f>
        <v>0</v>
      </c>
      <c r="K93" s="6">
        <f>SQRT((kaalutegur R_17*[1]!juhe(K5,6)+jaitetegur R_17*[1]!Jaitekoormus_EN(K$5,JaideJ,hj))^2+(tuuletegur R_17*[1]!Tuulekoormus_en(K$5,Qt,ht,zo,K$4,JaideJ,jaitetegur R_17))^2)</f>
        <v>0</v>
      </c>
      <c r="L93" s="6">
        <f>SQRT((kaalutegur R_17*[1]!juhe(L5,6)+jaitetegur R_17*[1]!Jaitekoormus_EN(L$5,JaideJ,hj))^2+(tuuletegur R_17*[1]!Tuulekoormus_en(L$5,Qt,ht,zo,L$4,JaideJ,jaitetegur R_17))^2)</f>
        <v>0</v>
      </c>
      <c r="M93" s="6">
        <f>SQRT((kaalutegur R_17*[1]!juhe(M5,6)+jaitetegur R_17*[1]!Jaitekoormus_EN(M$5,JaideJ,hj))^2+(tuuletegur R_17*[1]!Tuulekoormus_en(M$5,Qt,ht,zo,M$4,JaideJ,jaitetegur R_17))^2)</f>
        <v>0</v>
      </c>
      <c r="N93" s="6">
        <f>SQRT((kaalutegur R_17*[1]!juhe(N5,6)+jaitetegur R_17*[1]!Jaitekoormus_EN(N$5,JaideJ,hj))^2+(tuuletegur R_17*[1]!Tuulekoormus_en(N$5,Qt,ht,zo,N$4,JaideJ,jaitetegur R_17))^2)</f>
        <v>0</v>
      </c>
      <c r="O93" s="6">
        <f>SQRT((kaalutegur R_17*[1]!juhe(O5,6)+jaitetegur R_17*[1]!Jaitekoormus_EN(O$5,JaideJ,hj))^2+(tuuletegur R_17*[1]!Tuulekoormus_en(O$5,Qt,ht,zo,O$4,JaideJ,jaitetegur R_17))^2)</f>
        <v>0</v>
      </c>
      <c r="P93" s="6">
        <f>SQRT((kaalutegur R_17*[1]!juhe(P5,6)+jaitetegur R_17*[1]!Jaitekoormus_EN(P$5,JaideJ,hj))^2+(tuuletegur R_17*[1]!Tuulekoormus_en(P$5,Qt,ht,zo,P$4,JaideJ,jaitetegur R_17))^2)</f>
        <v>0</v>
      </c>
      <c r="Q93" s="6">
        <f>SQRT((kaalutegur R_17*[1]!juhe(Q5,6)+jaitetegur R_17*[1]!Jaitekoormus_EN(Q$5,JaideJ,hj))^2+(tuuletegur R_17*[1]!Tuulekoormus_en(Q$5,Qt,ht,zo,Q$4,JaideJ,jaitetegur R_17))^2)</f>
        <v>0</v>
      </c>
      <c r="R93" s="6">
        <f>SQRT((kaalutegur R_17*[1]!juhe(R5,6)+jaitetegur R_17*[1]!Jaitekoormus_EN(R$5,JaideJ,hj))^2+(tuuletegur R_17*[1]!Tuulekoormus_en(R$5,Qt,ht,zo,R$4,JaideJ,jaitetegur R_17))^2)</f>
        <v>0</v>
      </c>
      <c r="S93" s="6">
        <f>SQRT((kaalutegur R_17*[1]!juhe(S5,6)+jaitetegur R_17*[1]!Jaitekoormus_EN(S$5,JaideJ,hj))^2+(tuuletegur R_17*[1]!Tuulekoormus_en(S$5,Qt,ht,zo,S$4,JaideJ,jaitetegur R_17))^2)</f>
        <v>0</v>
      </c>
      <c r="T93" s="6">
        <f>SQRT((kaalutegur R_17*[1]!juhe(T5,6)+jaitetegur R_17*[1]!Jaitekoormus_EN(T$5,JaideJ,hj))^2+(tuuletegur R_17*[1]!Tuulekoormus_en(T$5,Qt,ht,zo,T$4,JaideJ,jaitetegur R_17))^2)</f>
        <v>0</v>
      </c>
      <c r="U93" s="6">
        <f>SQRT((kaalutegur R_17*[1]!juhe(U5,6)+jaitetegur R_17*[1]!Jaitekoormus_EN(U$5,JaideJ,hj))^2+(tuuletegur R_17*[1]!Tuulekoormus_en(U$5,Qt,ht,zo,U$4,JaideJ,jaitetegur R_17))^2)</f>
        <v>0</v>
      </c>
      <c r="V93" s="6">
        <f>SQRT((kaalutegur R_17*[1]!juhe(V5,6)+jaitetegur R_17*[1]!Jaitekoormus_EN(V$5,JaideJ,hj))^2+(tuuletegur R_17*[1]!Tuulekoormus_en(V$5,Qt,ht,zo,V$4,JaideJ,jaitetegur R_17))^2)</f>
        <v>0</v>
      </c>
      <c r="W93" s="6"/>
      <c r="X93" s="6"/>
      <c r="Y93" s="6"/>
      <c r="Z93" s="6"/>
      <c r="AA93" s="6"/>
    </row>
    <row r="94" spans="1:27" x14ac:dyDescent="0.2">
      <c r="A94" s="187"/>
      <c r="B94" s="188"/>
      <c r="C94" s="81" t="s">
        <v>104</v>
      </c>
      <c r="D94" s="3">
        <f>[1]!Olekuvorrand(D$4,D$5,D$8,5,D$11,Lähteandmed!$C72,D93)</f>
        <v>0</v>
      </c>
      <c r="E94" s="3">
        <f>[1]!Olekuvorrand(E$4,E$5,E$8,5,E$11,Lähteandmed!$C72,E93)</f>
        <v>0</v>
      </c>
      <c r="F94" s="3">
        <f>[1]!Olekuvorrand(F$4,F$5,F$8,5,F$11,Lähteandmed!$C72,F93)</f>
        <v>0</v>
      </c>
      <c r="G94" s="3">
        <f>[1]!Olekuvorrand(G$4,G$5,G$8,5,G$11,Lähteandmed!$C72,G93)</f>
        <v>0</v>
      </c>
      <c r="H94" s="3">
        <f>[1]!Olekuvorrand(H$4,H$5,H$8,5,H$11,Lähteandmed!$C72,H93)</f>
        <v>0</v>
      </c>
      <c r="I94" s="3">
        <f>[1]!Olekuvorrand(I$4,I$5,I$8,5,I$11,Lähteandmed!$C72,I93)</f>
        <v>0</v>
      </c>
      <c r="J94" s="3">
        <f>[1]!Olekuvorrand(J$4,J$5,J$8,5,J$11,Lähteandmed!$C72,J93)</f>
        <v>0</v>
      </c>
      <c r="K94" s="3">
        <f>[1]!Olekuvorrand(K$4,K$5,K$8,5,K$11,Lähteandmed!$C72,K93)</f>
        <v>0</v>
      </c>
      <c r="L94" s="3">
        <f>[1]!Olekuvorrand(L$4,L$5,L$8,5,L$11,Lähteandmed!$C72,L93)</f>
        <v>0</v>
      </c>
      <c r="M94" s="3">
        <f>[1]!Olekuvorrand(M$4,M$5,M$8,5,M$11,Lähteandmed!$C72,M93)</f>
        <v>0</v>
      </c>
      <c r="N94" s="3">
        <f>[1]!Olekuvorrand(N$4,N$5,N$8,5,N$11,Lähteandmed!$C72,N93)</f>
        <v>0</v>
      </c>
      <c r="O94" s="3">
        <f>[1]!Olekuvorrand(O$4,O$5,O$8,5,O$11,Lähteandmed!$C72,O93)</f>
        <v>0</v>
      </c>
      <c r="P94" s="3">
        <f>[1]!Olekuvorrand(P$4,P$5,P$8,5,P$11,Lähteandmed!$C72,P93)</f>
        <v>0</v>
      </c>
      <c r="Q94" s="3">
        <f>[1]!Olekuvorrand(Q$4,Q$5,Q$8,5,Q$11,Lähteandmed!$C72,Q93)</f>
        <v>0</v>
      </c>
      <c r="R94" s="3">
        <f>[1]!Olekuvorrand(R$4,R$5,R$8,5,R$11,Lähteandmed!$C72,R93)</f>
        <v>0</v>
      </c>
      <c r="S94" s="3">
        <f>[1]!Olekuvorrand(S$4,S$5,S$8,5,S$11,Lähteandmed!$C72,S93)</f>
        <v>0</v>
      </c>
      <c r="T94" s="3">
        <f>[1]!Olekuvorrand(T$4,T$5,T$8,5,T$11,Lähteandmed!$C72,T93)</f>
        <v>0</v>
      </c>
      <c r="U94" s="3">
        <f>[1]!Olekuvorrand(U$4,U$5,U$8,5,U$11,Lähteandmed!$C72,U93)</f>
        <v>0</v>
      </c>
      <c r="V94" s="3">
        <f>[1]!Olekuvorrand(V$4,V$5,V$8,5,V$11,Lähteandmed!$C72,V93)</f>
        <v>0</v>
      </c>
      <c r="W94" s="3"/>
      <c r="X94" s="3"/>
      <c r="Y94" s="3"/>
      <c r="Z94" s="3"/>
      <c r="AA94" s="3"/>
    </row>
    <row r="95" spans="1:27" x14ac:dyDescent="0.2">
      <c r="A95" s="187"/>
      <c r="B95" s="188"/>
      <c r="C95" s="81" t="s">
        <v>105</v>
      </c>
      <c r="D95" s="3">
        <f>[1]!ripe(D94,D$11+Lähteandmed!$E72*$D$13,D$4,0)</f>
        <v>0</v>
      </c>
      <c r="E95" s="3">
        <f>[1]!ripe(E94,E$11+Lähteandmed!$E72*$D$13,E$4,0)</f>
        <v>0</v>
      </c>
      <c r="F95" s="3">
        <f>[1]!ripe(F94,F$11+Lähteandmed!$E72*$D$13,F$4,0)</f>
        <v>0</v>
      </c>
      <c r="G95" s="3">
        <f>[1]!ripe(G94,G$11+Lähteandmed!$E72*$D$13,G$4,0)</f>
        <v>0</v>
      </c>
      <c r="H95" s="3">
        <f>[1]!ripe(H94,H$11+Lähteandmed!$E72*$D$13,H$4,0)</f>
        <v>0</v>
      </c>
      <c r="I95" s="3">
        <f>[1]!ripe(I94,I$11+Lähteandmed!$E72*$D$13,I$4,0)</f>
        <v>0</v>
      </c>
      <c r="J95" s="3">
        <f>[1]!ripe(J94,J$11+Lähteandmed!$E72*$D$13,J$4,0)</f>
        <v>0</v>
      </c>
      <c r="K95" s="3">
        <f>[1]!ripe(K94,K$11+Lähteandmed!$E72*$D$13,K$4,0)</f>
        <v>0</v>
      </c>
      <c r="L95" s="3">
        <f>[1]!ripe(L94,L$11+Lähteandmed!$E72*$D$13,L$4,0)</f>
        <v>0</v>
      </c>
      <c r="M95" s="3">
        <f>[1]!ripe(M94,M$11+Lähteandmed!$E72*$D$13,M$4,0)</f>
        <v>0</v>
      </c>
      <c r="N95" s="3">
        <f>[1]!ripe(N94,N$11+Lähteandmed!$E72*$D$13,N$4,0)</f>
        <v>0</v>
      </c>
      <c r="O95" s="3">
        <f>[1]!ripe(O94,O$11+Lähteandmed!$E72*$D$13,O$4,0)</f>
        <v>0</v>
      </c>
      <c r="P95" s="3">
        <f>[1]!ripe(P94,P$11+Lähteandmed!$E72*$D$13,P$4,0)</f>
        <v>0</v>
      </c>
      <c r="Q95" s="3">
        <f>[1]!ripe(Q94,Q$11+Lähteandmed!$E72*$D$13,Q$4,0)</f>
        <v>0</v>
      </c>
      <c r="R95" s="3">
        <f>[1]!ripe(R94,R$11+Lähteandmed!$E72*$D$13,R$4,0)</f>
        <v>0</v>
      </c>
      <c r="S95" s="3">
        <f>[1]!ripe(S94,S$11+Lähteandmed!$E72*$D$13,S$4,0)</f>
        <v>0</v>
      </c>
      <c r="T95" s="3">
        <f>[1]!ripe(T94,T$11+Lähteandmed!$E72*$D$13,T$4,0)</f>
        <v>0</v>
      </c>
      <c r="U95" s="3">
        <f>[1]!ripe(U94,U$11+Lähteandmed!$E72*$D$13,U$4,0)</f>
        <v>0</v>
      </c>
      <c r="V95" s="3">
        <f>[1]!ripe(V94,V$11+Lähteandmed!$E72*$D$13,V$4,0)</f>
        <v>0</v>
      </c>
      <c r="W95" s="3"/>
      <c r="X95" s="3"/>
      <c r="Y95" s="3"/>
      <c r="Z95" s="3"/>
      <c r="AA95" s="3"/>
    </row>
    <row r="96" spans="1:27" x14ac:dyDescent="0.2">
      <c r="A96" s="42"/>
      <c r="B96" s="188"/>
      <c r="C96" s="81" t="s">
        <v>49</v>
      </c>
      <c r="D96" s="55">
        <f>D95/D$4^2*1000000</f>
        <v>0</v>
      </c>
      <c r="E96" s="55">
        <f t="shared" ref="E96" si="95">E95/E$4^2*1000000</f>
        <v>0</v>
      </c>
      <c r="F96" s="55">
        <f t="shared" ref="F96:M96" si="96">F95/F$4^2*1000000</f>
        <v>0</v>
      </c>
      <c r="G96" s="55">
        <f t="shared" si="96"/>
        <v>0</v>
      </c>
      <c r="H96" s="55">
        <f t="shared" si="96"/>
        <v>0</v>
      </c>
      <c r="I96" s="55">
        <f t="shared" si="96"/>
        <v>0</v>
      </c>
      <c r="J96" s="55">
        <f t="shared" si="96"/>
        <v>0</v>
      </c>
      <c r="K96" s="55">
        <f t="shared" si="96"/>
        <v>0</v>
      </c>
      <c r="L96" s="55">
        <f t="shared" si="96"/>
        <v>0</v>
      </c>
      <c r="M96" s="55">
        <f t="shared" si="96"/>
        <v>0</v>
      </c>
      <c r="N96" s="55">
        <f t="shared" ref="N96:U96" si="97">N95/N$4^2*1000000</f>
        <v>0</v>
      </c>
      <c r="O96" s="55">
        <f t="shared" si="97"/>
        <v>0</v>
      </c>
      <c r="P96" s="55">
        <f t="shared" si="97"/>
        <v>0</v>
      </c>
      <c r="Q96" s="55">
        <f t="shared" si="97"/>
        <v>0</v>
      </c>
      <c r="R96" s="55">
        <f t="shared" si="97"/>
        <v>0</v>
      </c>
      <c r="S96" s="55">
        <f t="shared" si="97"/>
        <v>0</v>
      </c>
      <c r="T96" s="55">
        <f t="shared" si="97"/>
        <v>0</v>
      </c>
      <c r="U96" s="55">
        <f t="shared" si="97"/>
        <v>0</v>
      </c>
      <c r="V96" s="55">
        <f t="shared" ref="V96" si="98">V95/V$4^2*1000000</f>
        <v>0</v>
      </c>
      <c r="W96" s="55"/>
      <c r="X96" s="55"/>
      <c r="Y96" s="55"/>
      <c r="Z96" s="55"/>
      <c r="AA96" s="55"/>
    </row>
    <row r="97" spans="1:27" ht="38.25" x14ac:dyDescent="0.2">
      <c r="A97" s="177">
        <v>18</v>
      </c>
      <c r="B97" s="189">
        <f>Lähteandmed!B75</f>
        <v>0</v>
      </c>
      <c r="C97" s="82" t="s">
        <v>288</v>
      </c>
      <c r="D97" s="9">
        <f>SQRT((kaalutegur R_18*[1]!juhe(D5,6)+jaitetegur R_18*[1]!Jaitekoormus_EN(D$5,JaideJ,hj))^2+(tuuletegur R_18*[1]!Tuulekoormus_en(D$5,Qt,ht,zo,D$4,JaideJ,jaitetegur R_18))^2)</f>
        <v>0</v>
      </c>
      <c r="E97" s="9">
        <f>SQRT((kaalutegur R_18*[1]!juhe(E5,6)+jaitetegur R_18*[1]!Jaitekoormus_EN(E$5,JaideJ,hj))^2+(tuuletegur R_18*[1]!Tuulekoormus_en(E$5,Qt,ht,zo,E$4,JaideJ,jaitetegur R_18))^2)</f>
        <v>0</v>
      </c>
      <c r="F97" s="9">
        <f>SQRT((kaalutegur R_18*[1]!juhe(F5,6)+jaitetegur R_18*[1]!Jaitekoormus_EN(F$5,JaideJ,hj))^2+(tuuletegur R_18*[1]!Tuulekoormus_en(F$5,Qt,ht,zo,F$4,JaideJ,jaitetegur R_18))^2)</f>
        <v>0</v>
      </c>
      <c r="G97" s="9">
        <f>SQRT((kaalutegur R_18*[1]!juhe(G5,6)+jaitetegur R_18*[1]!Jaitekoormus_EN(G$5,JaideJ,hj))^2+(tuuletegur R_18*[1]!Tuulekoormus_en(G$5,Qt,ht,zo,G$4,JaideJ,jaitetegur R_18))^2)</f>
        <v>0</v>
      </c>
      <c r="H97" s="9">
        <f>SQRT((kaalutegur R_18*[1]!juhe(H5,6)+jaitetegur R_18*[1]!Jaitekoormus_EN(H$5,JaideJ,hj))^2+(tuuletegur R_18*[1]!Tuulekoormus_en(H$5,Qt,ht,zo,H$4,JaideJ,jaitetegur R_18))^2)</f>
        <v>0</v>
      </c>
      <c r="I97" s="9">
        <f>SQRT((kaalutegur R_18*[1]!juhe(I5,6)+jaitetegur R_18*[1]!Jaitekoormus_EN(I$5,JaideJ,hj))^2+(tuuletegur R_18*[1]!Tuulekoormus_en(I$5,Qt,ht,zo,I$4,JaideJ,jaitetegur R_18))^2)</f>
        <v>0</v>
      </c>
      <c r="J97" s="9">
        <f>SQRT((kaalutegur R_18*[1]!juhe(J5,6)+jaitetegur R_18*[1]!Jaitekoormus_EN(J$5,JaideJ,hj))^2+(tuuletegur R_18*[1]!Tuulekoormus_en(J$5,Qt,ht,zo,J$4,JaideJ,jaitetegur R_18))^2)</f>
        <v>0</v>
      </c>
      <c r="K97" s="9">
        <f>SQRT((kaalutegur R_18*[1]!juhe(K5,6)+jaitetegur R_18*[1]!Jaitekoormus_EN(K$5,JaideJ,hj))^2+(tuuletegur R_18*[1]!Tuulekoormus_en(K$5,Qt,ht,zo,K$4,JaideJ,jaitetegur R_18))^2)</f>
        <v>0</v>
      </c>
      <c r="L97" s="9">
        <f>SQRT((kaalutegur R_18*[1]!juhe(L5,6)+jaitetegur R_18*[1]!Jaitekoormus_EN(L$5,JaideJ,hj))^2+(tuuletegur R_18*[1]!Tuulekoormus_en(L$5,Qt,ht,zo,L$4,JaideJ,jaitetegur R_18))^2)</f>
        <v>0</v>
      </c>
      <c r="M97" s="9">
        <f>SQRT((kaalutegur R_18*[1]!juhe(M5,6)+jaitetegur R_18*[1]!Jaitekoormus_EN(M$5,JaideJ,hj))^2+(tuuletegur R_18*[1]!Tuulekoormus_en(M$5,Qt,ht,zo,M$4,JaideJ,jaitetegur R_18))^2)</f>
        <v>0</v>
      </c>
      <c r="N97" s="9">
        <f>SQRT((kaalutegur R_18*[1]!juhe(N5,6)+jaitetegur R_18*[1]!Jaitekoormus_EN(N$5,JaideJ,hj))^2+(tuuletegur R_18*[1]!Tuulekoormus_en(N$5,Qt,ht,zo,N$4,JaideJ,jaitetegur R_18))^2)</f>
        <v>0</v>
      </c>
      <c r="O97" s="9">
        <f>SQRT((kaalutegur R_18*[1]!juhe(O5,6)+jaitetegur R_18*[1]!Jaitekoormus_EN(O$5,JaideJ,hj))^2+(tuuletegur R_18*[1]!Tuulekoormus_en(O$5,Qt,ht,zo,O$4,JaideJ,jaitetegur R_18))^2)</f>
        <v>0</v>
      </c>
      <c r="P97" s="9">
        <f>SQRT((kaalutegur R_18*[1]!juhe(P5,6)+jaitetegur R_18*[1]!Jaitekoormus_EN(P$5,JaideJ,hj))^2+(tuuletegur R_18*[1]!Tuulekoormus_en(P$5,Qt,ht,zo,P$4,JaideJ,jaitetegur R_18))^2)</f>
        <v>0</v>
      </c>
      <c r="Q97" s="9">
        <f>SQRT((kaalutegur R_18*[1]!juhe(Q5,6)+jaitetegur R_18*[1]!Jaitekoormus_EN(Q$5,JaideJ,hj))^2+(tuuletegur R_18*[1]!Tuulekoormus_en(Q$5,Qt,ht,zo,Q$4,JaideJ,jaitetegur R_18))^2)</f>
        <v>0</v>
      </c>
      <c r="R97" s="9">
        <f>SQRT((kaalutegur R_18*[1]!juhe(R5,6)+jaitetegur R_18*[1]!Jaitekoormus_EN(R$5,JaideJ,hj))^2+(tuuletegur R_18*[1]!Tuulekoormus_en(R$5,Qt,ht,zo,R$4,JaideJ,jaitetegur R_18))^2)</f>
        <v>0</v>
      </c>
      <c r="S97" s="9">
        <f>SQRT((kaalutegur R_18*[1]!juhe(S5,6)+jaitetegur R_18*[1]!Jaitekoormus_EN(S$5,JaideJ,hj))^2+(tuuletegur R_18*[1]!Tuulekoormus_en(S$5,Qt,ht,zo,S$4,JaideJ,jaitetegur R_18))^2)</f>
        <v>0</v>
      </c>
      <c r="T97" s="9">
        <f>SQRT((kaalutegur R_18*[1]!juhe(T5,6)+jaitetegur R_18*[1]!Jaitekoormus_EN(T$5,JaideJ,hj))^2+(tuuletegur R_18*[1]!Tuulekoormus_en(T$5,Qt,ht,zo,T$4,JaideJ,jaitetegur R_18))^2)</f>
        <v>0</v>
      </c>
      <c r="U97" s="9">
        <f>SQRT((kaalutegur R_18*[1]!juhe(U5,6)+jaitetegur R_18*[1]!Jaitekoormus_EN(U$5,JaideJ,hj))^2+(tuuletegur R_18*[1]!Tuulekoormus_en(U$5,Qt,ht,zo,U$4,JaideJ,jaitetegur R_18))^2)</f>
        <v>0</v>
      </c>
      <c r="V97" s="9">
        <f>SQRT((kaalutegur R_18*[1]!juhe(V5,6)+jaitetegur R_18*[1]!Jaitekoormus_EN(V$5,JaideJ,hj))^2+(tuuletegur R_18*[1]!Tuulekoormus_en(V$5,Qt,ht,zo,V$4,JaideJ,jaitetegur R_18))^2)</f>
        <v>0</v>
      </c>
      <c r="W97" s="9"/>
      <c r="X97" s="9"/>
      <c r="Y97" s="9"/>
      <c r="Z97" s="9"/>
      <c r="AA97" s="9"/>
    </row>
    <row r="98" spans="1:27" x14ac:dyDescent="0.2">
      <c r="A98" s="177"/>
      <c r="B98" s="189"/>
      <c r="C98" s="82" t="s">
        <v>104</v>
      </c>
      <c r="D98" s="22">
        <f>[1]!Olekuvorrand(D$4,D$5,D$8,5,D$11,Lähteandmed!$C75,D97)</f>
        <v>0</v>
      </c>
      <c r="E98" s="22">
        <f>[1]!Olekuvorrand(E$4,E$5,E$8,5,E$11,Lähteandmed!$C75,E97)</f>
        <v>0</v>
      </c>
      <c r="F98" s="22">
        <f>[1]!Olekuvorrand(F$4,F$5,F$8,5,F$11,Lähteandmed!$C75,F97)</f>
        <v>0</v>
      </c>
      <c r="G98" s="22">
        <f>[1]!Olekuvorrand(G$4,G$5,G$8,5,G$11,Lähteandmed!$C75,G97)</f>
        <v>0</v>
      </c>
      <c r="H98" s="22">
        <f>[1]!Olekuvorrand(H$4,H$5,H$8,5,H$11,Lähteandmed!$C75,H97)</f>
        <v>0</v>
      </c>
      <c r="I98" s="22">
        <f>[1]!Olekuvorrand(I$4,I$5,I$8,5,I$11,Lähteandmed!$C75,I97)</f>
        <v>0</v>
      </c>
      <c r="J98" s="22">
        <f>[1]!Olekuvorrand(J$4,J$5,J$8,5,J$11,Lähteandmed!$C75,J97)</f>
        <v>0</v>
      </c>
      <c r="K98" s="22">
        <f>[1]!Olekuvorrand(K$4,K$5,K$8,5,K$11,Lähteandmed!$C75,K97)</f>
        <v>0</v>
      </c>
      <c r="L98" s="22">
        <f>[1]!Olekuvorrand(L$4,L$5,L$8,5,L$11,Lähteandmed!$C75,L97)</f>
        <v>0</v>
      </c>
      <c r="M98" s="22">
        <f>[1]!Olekuvorrand(M$4,M$5,M$8,5,M$11,Lähteandmed!$C75,M97)</f>
        <v>0</v>
      </c>
      <c r="N98" s="22">
        <f>[1]!Olekuvorrand(N$4,N$5,N$8,5,N$11,Lähteandmed!$C75,N97)</f>
        <v>0</v>
      </c>
      <c r="O98" s="22">
        <f>[1]!Olekuvorrand(O$4,O$5,O$8,5,O$11,Lähteandmed!$C75,O97)</f>
        <v>0</v>
      </c>
      <c r="P98" s="22">
        <f>[1]!Olekuvorrand(P$4,P$5,P$8,5,P$11,Lähteandmed!$C75,P97)</f>
        <v>0</v>
      </c>
      <c r="Q98" s="22">
        <f>[1]!Olekuvorrand(Q$4,Q$5,Q$8,5,Q$11,Lähteandmed!$C75,Q97)</f>
        <v>0</v>
      </c>
      <c r="R98" s="22">
        <f>[1]!Olekuvorrand(R$4,R$5,R$8,5,R$11,Lähteandmed!$C75,R97)</f>
        <v>0</v>
      </c>
      <c r="S98" s="22">
        <f>[1]!Olekuvorrand(S$4,S$5,S$8,5,S$11,Lähteandmed!$C75,S97)</f>
        <v>0</v>
      </c>
      <c r="T98" s="22">
        <f>[1]!Olekuvorrand(T$4,T$5,T$8,5,T$11,Lähteandmed!$C75,T97)</f>
        <v>0</v>
      </c>
      <c r="U98" s="22">
        <f>[1]!Olekuvorrand(U$4,U$5,U$8,5,U$11,Lähteandmed!$C75,U97)</f>
        <v>0</v>
      </c>
      <c r="V98" s="22">
        <f>[1]!Olekuvorrand(V$4,V$5,V$8,5,V$11,Lähteandmed!$C75,V97)</f>
        <v>0</v>
      </c>
      <c r="W98" s="22"/>
      <c r="X98" s="22"/>
      <c r="Y98" s="22"/>
      <c r="Z98" s="22"/>
      <c r="AA98" s="22"/>
    </row>
    <row r="99" spans="1:27" x14ac:dyDescent="0.2">
      <c r="A99" s="177"/>
      <c r="B99" s="189"/>
      <c r="C99" s="82" t="s">
        <v>105</v>
      </c>
      <c r="D99" s="9">
        <f>[1]!ripe(D98,D$11+Lähteandmed!$E75*$D$13,D$4,0)</f>
        <v>0</v>
      </c>
      <c r="E99" s="9">
        <f>[1]!ripe(E98,E$11+Lähteandmed!$E75*$D$13,E$4,0)</f>
        <v>0</v>
      </c>
      <c r="F99" s="9">
        <f>[1]!ripe(F98,F$11+Lähteandmed!$E75*$D$13,F$4,0)</f>
        <v>0</v>
      </c>
      <c r="G99" s="9">
        <f>[1]!ripe(G98,G$11+Lähteandmed!$E75*$D$13,G$4,0)</f>
        <v>0</v>
      </c>
      <c r="H99" s="9">
        <f>[1]!ripe(H98,H$11+Lähteandmed!$E75*$D$13,H$4,0)</f>
        <v>0</v>
      </c>
      <c r="I99" s="9">
        <f>[1]!ripe(I98,I$11+Lähteandmed!$E75*$D$13,I$4,0)</f>
        <v>0</v>
      </c>
      <c r="J99" s="9">
        <f>[1]!ripe(J98,J$11+Lähteandmed!$E75*$D$13,J$4,0)</f>
        <v>0</v>
      </c>
      <c r="K99" s="9">
        <f>[1]!ripe(K98,K$11+Lähteandmed!$E75*$D$13,K$4,0)</f>
        <v>0</v>
      </c>
      <c r="L99" s="9">
        <f>[1]!ripe(L98,L$11+Lähteandmed!$E75*$D$13,L$4,0)</f>
        <v>0</v>
      </c>
      <c r="M99" s="9">
        <f>[1]!ripe(M98,M$11+Lähteandmed!$E75*$D$13,M$4,0)</f>
        <v>0</v>
      </c>
      <c r="N99" s="9">
        <f>[1]!ripe(N98,N$11+Lähteandmed!$E75*$D$13,N$4,0)</f>
        <v>0</v>
      </c>
      <c r="O99" s="9">
        <f>[1]!ripe(O98,O$11+Lähteandmed!$E75*$D$13,O$4,0)</f>
        <v>0</v>
      </c>
      <c r="P99" s="9">
        <f>[1]!ripe(P98,P$11+Lähteandmed!$E75*$D$13,P$4,0)</f>
        <v>0</v>
      </c>
      <c r="Q99" s="9">
        <f>[1]!ripe(Q98,Q$11+Lähteandmed!$E75*$D$13,Q$4,0)</f>
        <v>0</v>
      </c>
      <c r="R99" s="9">
        <f>[1]!ripe(R98,R$11+Lähteandmed!$E75*$D$13,R$4,0)</f>
        <v>0</v>
      </c>
      <c r="S99" s="9">
        <f>[1]!ripe(S98,S$11+Lähteandmed!$E75*$D$13,S$4,0)</f>
        <v>0</v>
      </c>
      <c r="T99" s="9">
        <f>[1]!ripe(T98,T$11+Lähteandmed!$E75*$D$13,T$4,0)</f>
        <v>0</v>
      </c>
      <c r="U99" s="9">
        <f>[1]!ripe(U98,U$11+Lähteandmed!$E75*$D$13,U$4,0)</f>
        <v>0</v>
      </c>
      <c r="V99" s="9">
        <f>[1]!ripe(V98,V$11+Lähteandmed!$E75*$D$13,V$4,0)</f>
        <v>0</v>
      </c>
      <c r="W99" s="9"/>
      <c r="X99" s="9"/>
      <c r="Y99" s="9"/>
      <c r="Z99" s="9"/>
      <c r="AA99" s="9"/>
    </row>
    <row r="100" spans="1:27" x14ac:dyDescent="0.2">
      <c r="A100" s="39"/>
      <c r="B100" s="189"/>
      <c r="C100" s="82" t="s">
        <v>49</v>
      </c>
      <c r="D100" s="56">
        <f>D99/D$4^2*1000000</f>
        <v>0</v>
      </c>
      <c r="E100" s="56">
        <f t="shared" ref="E100" si="99">E99/E$4^2*1000000</f>
        <v>0</v>
      </c>
      <c r="F100" s="56">
        <f t="shared" ref="F100:M100" si="100">F99/F$4^2*1000000</f>
        <v>0</v>
      </c>
      <c r="G100" s="56">
        <f t="shared" si="100"/>
        <v>0</v>
      </c>
      <c r="H100" s="56">
        <f t="shared" si="100"/>
        <v>0</v>
      </c>
      <c r="I100" s="56">
        <f t="shared" si="100"/>
        <v>0</v>
      </c>
      <c r="J100" s="56">
        <f t="shared" si="100"/>
        <v>0</v>
      </c>
      <c r="K100" s="56">
        <f t="shared" si="100"/>
        <v>0</v>
      </c>
      <c r="L100" s="56">
        <f t="shared" si="100"/>
        <v>0</v>
      </c>
      <c r="M100" s="56">
        <f t="shared" si="100"/>
        <v>0</v>
      </c>
      <c r="N100" s="56">
        <f t="shared" ref="N100:U100" si="101">N99/N$4^2*1000000</f>
        <v>0</v>
      </c>
      <c r="O100" s="56">
        <f t="shared" si="101"/>
        <v>0</v>
      </c>
      <c r="P100" s="56">
        <f t="shared" si="101"/>
        <v>0</v>
      </c>
      <c r="Q100" s="56">
        <f t="shared" si="101"/>
        <v>0</v>
      </c>
      <c r="R100" s="56">
        <f t="shared" si="101"/>
        <v>0</v>
      </c>
      <c r="S100" s="56">
        <f t="shared" si="101"/>
        <v>0</v>
      </c>
      <c r="T100" s="56">
        <f t="shared" si="101"/>
        <v>0</v>
      </c>
      <c r="U100" s="56">
        <f t="shared" si="101"/>
        <v>0</v>
      </c>
      <c r="V100" s="56">
        <f t="shared" ref="V100" si="102">V99/V$4^2*1000000</f>
        <v>0</v>
      </c>
      <c r="W100" s="56"/>
      <c r="X100" s="56"/>
      <c r="Y100" s="56"/>
      <c r="Z100" s="56"/>
      <c r="AA100" s="56"/>
    </row>
    <row r="101" spans="1:27" ht="38.25" x14ac:dyDescent="0.2">
      <c r="A101" s="187">
        <v>19</v>
      </c>
      <c r="B101" s="188">
        <f>Lähteandmed!B78</f>
        <v>0</v>
      </c>
      <c r="C101" s="81" t="s">
        <v>288</v>
      </c>
      <c r="D101" s="6">
        <f>SQRT((kaalutegur R_19*[1]!juhe(D5,6)+jaitetegur R_19*[1]!Jaitekoormus_EN(D$5,JaideJ,hj))^2+(tuuletegur R_19*[1]!Tuulekoormus_en(D$5,Qt,ht,zo,D$4,JaideJ,jaitetegur R_19))^2)</f>
        <v>0</v>
      </c>
      <c r="E101" s="6">
        <f>SQRT((kaalutegur R_19*[1]!juhe(E5,6)+jaitetegur R_19*[1]!Jaitekoormus_EN(E$5,JaideJ,hj))^2+(tuuletegur R_19*[1]!Tuulekoormus_en(E$5,Qt,ht,zo,E$4,JaideJ,jaitetegur R_19))^2)</f>
        <v>0</v>
      </c>
      <c r="F101" s="6">
        <f>SQRT((kaalutegur R_19*[1]!juhe(F5,6)+jaitetegur R_19*[1]!Jaitekoormus_EN(F$5,JaideJ,hj))^2+(tuuletegur R_19*[1]!Tuulekoormus_en(F$5,Qt,ht,zo,F$4,JaideJ,jaitetegur R_19))^2)</f>
        <v>0</v>
      </c>
      <c r="G101" s="6">
        <f>SQRT((kaalutegur R_19*[1]!juhe(G5,6)+jaitetegur R_19*[1]!Jaitekoormus_EN(G$5,JaideJ,hj))^2+(tuuletegur R_19*[1]!Tuulekoormus_en(G$5,Qt,ht,zo,G$4,JaideJ,jaitetegur R_19))^2)</f>
        <v>0</v>
      </c>
      <c r="H101" s="6">
        <f>SQRT((kaalutegur R_19*[1]!juhe(H5,6)+jaitetegur R_19*[1]!Jaitekoormus_EN(H$5,JaideJ,hj))^2+(tuuletegur R_19*[1]!Tuulekoormus_en(H$5,Qt,ht,zo,H$4,JaideJ,jaitetegur R_19))^2)</f>
        <v>0</v>
      </c>
      <c r="I101" s="6">
        <f>SQRT((kaalutegur R_19*[1]!juhe(I5,6)+jaitetegur R_19*[1]!Jaitekoormus_EN(I$5,JaideJ,hj))^2+(tuuletegur R_19*[1]!Tuulekoormus_en(I$5,Qt,ht,zo,I$4,JaideJ,jaitetegur R_19))^2)</f>
        <v>0</v>
      </c>
      <c r="J101" s="6">
        <f>SQRT((kaalutegur R_19*[1]!juhe(J5,6)+jaitetegur R_19*[1]!Jaitekoormus_EN(J$5,JaideJ,hj))^2+(tuuletegur R_19*[1]!Tuulekoormus_en(J$5,Qt,ht,zo,J$4,JaideJ,jaitetegur R_19))^2)</f>
        <v>0</v>
      </c>
      <c r="K101" s="6">
        <f>SQRT((kaalutegur R_19*[1]!juhe(K5,6)+jaitetegur R_19*[1]!Jaitekoormus_EN(K$5,JaideJ,hj))^2+(tuuletegur R_19*[1]!Tuulekoormus_en(K$5,Qt,ht,zo,K$4,JaideJ,jaitetegur R_19))^2)</f>
        <v>0</v>
      </c>
      <c r="L101" s="6">
        <f>SQRT((kaalutegur R_19*[1]!juhe(L5,6)+jaitetegur R_19*[1]!Jaitekoormus_EN(L$5,JaideJ,hj))^2+(tuuletegur R_19*[1]!Tuulekoormus_en(L$5,Qt,ht,zo,L$4,JaideJ,jaitetegur R_19))^2)</f>
        <v>0</v>
      </c>
      <c r="M101" s="6">
        <f>SQRT((kaalutegur R_19*[1]!juhe(M5,6)+jaitetegur R_19*[1]!Jaitekoormus_EN(M$5,JaideJ,hj))^2+(tuuletegur R_19*[1]!Tuulekoormus_en(M$5,Qt,ht,zo,M$4,JaideJ,jaitetegur R_19))^2)</f>
        <v>0</v>
      </c>
      <c r="N101" s="6">
        <f>SQRT((kaalutegur R_19*[1]!juhe(N5,6)+jaitetegur R_19*[1]!Jaitekoormus_EN(N$5,JaideJ,hj))^2+(tuuletegur R_19*[1]!Tuulekoormus_en(N$5,Qt,ht,zo,N$4,JaideJ,jaitetegur R_19))^2)</f>
        <v>0</v>
      </c>
      <c r="O101" s="6">
        <f>SQRT((kaalutegur R_19*[1]!juhe(O5,6)+jaitetegur R_19*[1]!Jaitekoormus_EN(O$5,JaideJ,hj))^2+(tuuletegur R_19*[1]!Tuulekoormus_en(O$5,Qt,ht,zo,O$4,JaideJ,jaitetegur R_19))^2)</f>
        <v>0</v>
      </c>
      <c r="P101" s="6">
        <f>SQRT((kaalutegur R_19*[1]!juhe(P5,6)+jaitetegur R_19*[1]!Jaitekoormus_EN(P$5,JaideJ,hj))^2+(tuuletegur R_19*[1]!Tuulekoormus_en(P$5,Qt,ht,zo,P$4,JaideJ,jaitetegur R_19))^2)</f>
        <v>0</v>
      </c>
      <c r="Q101" s="6">
        <f>SQRT((kaalutegur R_19*[1]!juhe(Q5,6)+jaitetegur R_19*[1]!Jaitekoormus_EN(Q$5,JaideJ,hj))^2+(tuuletegur R_19*[1]!Tuulekoormus_en(Q$5,Qt,ht,zo,Q$4,JaideJ,jaitetegur R_19))^2)</f>
        <v>0</v>
      </c>
      <c r="R101" s="6">
        <f>SQRT((kaalutegur R_19*[1]!juhe(R5,6)+jaitetegur R_19*[1]!Jaitekoormus_EN(R$5,JaideJ,hj))^2+(tuuletegur R_19*[1]!Tuulekoormus_en(R$5,Qt,ht,zo,R$4,JaideJ,jaitetegur R_19))^2)</f>
        <v>0</v>
      </c>
      <c r="S101" s="6">
        <f>SQRT((kaalutegur R_19*[1]!juhe(S5,6)+jaitetegur R_19*[1]!Jaitekoormus_EN(S$5,JaideJ,hj))^2+(tuuletegur R_19*[1]!Tuulekoormus_en(S$5,Qt,ht,zo,S$4,JaideJ,jaitetegur R_19))^2)</f>
        <v>0</v>
      </c>
      <c r="T101" s="6">
        <f>SQRT((kaalutegur R_19*[1]!juhe(T5,6)+jaitetegur R_19*[1]!Jaitekoormus_EN(T$5,JaideJ,hj))^2+(tuuletegur R_19*[1]!Tuulekoormus_en(T$5,Qt,ht,zo,T$4,JaideJ,jaitetegur R_19))^2)</f>
        <v>0</v>
      </c>
      <c r="U101" s="6">
        <f>SQRT((kaalutegur R_19*[1]!juhe(U5,6)+jaitetegur R_19*[1]!Jaitekoormus_EN(U$5,JaideJ,hj))^2+(tuuletegur R_19*[1]!Tuulekoormus_en(U$5,Qt,ht,zo,U$4,JaideJ,jaitetegur R_19))^2)</f>
        <v>0</v>
      </c>
      <c r="V101" s="6">
        <f>SQRT((kaalutegur R_19*[1]!juhe(V5,6)+jaitetegur R_19*[1]!Jaitekoormus_EN(V$5,JaideJ,hj))^2+(tuuletegur R_19*[1]!Tuulekoormus_en(V$5,Qt,ht,zo,V$4,JaideJ,jaitetegur R_19))^2)</f>
        <v>0</v>
      </c>
      <c r="W101" s="6"/>
      <c r="X101" s="6"/>
      <c r="Y101" s="6"/>
      <c r="Z101" s="6"/>
      <c r="AA101" s="6"/>
    </row>
    <row r="102" spans="1:27" x14ac:dyDescent="0.2">
      <c r="A102" s="187"/>
      <c r="B102" s="188"/>
      <c r="C102" s="81" t="s">
        <v>104</v>
      </c>
      <c r="D102" s="3">
        <f>[1]!Olekuvorrand(D$4,D$5,D$8,5,D$11,Lähteandmed!$C78,D101)</f>
        <v>0</v>
      </c>
      <c r="E102" s="3">
        <f>[1]!Olekuvorrand(E$4,E$5,E$8,5,E$11,Lähteandmed!$C78,E101)</f>
        <v>0</v>
      </c>
      <c r="F102" s="3">
        <f>[1]!Olekuvorrand(F$4,F$5,F$8,5,F$11,Lähteandmed!$C78,F101)</f>
        <v>0</v>
      </c>
      <c r="G102" s="3">
        <f>[1]!Olekuvorrand(G$4,G$5,G$8,5,G$11,Lähteandmed!$C78,G101)</f>
        <v>0</v>
      </c>
      <c r="H102" s="3">
        <f>[1]!Olekuvorrand(H$4,H$5,H$8,5,H$11,Lähteandmed!$C78,H101)</f>
        <v>0</v>
      </c>
      <c r="I102" s="3">
        <f>[1]!Olekuvorrand(I$4,I$5,I$8,5,I$11,Lähteandmed!$C78,I101)</f>
        <v>0</v>
      </c>
      <c r="J102" s="3">
        <f>[1]!Olekuvorrand(J$4,J$5,J$8,5,J$11,Lähteandmed!$C78,J101)</f>
        <v>0</v>
      </c>
      <c r="K102" s="3">
        <f>[1]!Olekuvorrand(K$4,K$5,K$8,5,K$11,Lähteandmed!$C78,K101)</f>
        <v>0</v>
      </c>
      <c r="L102" s="3">
        <f>[1]!Olekuvorrand(L$4,L$5,L$8,5,L$11,Lähteandmed!$C78,L101)</f>
        <v>0</v>
      </c>
      <c r="M102" s="3">
        <f>[1]!Olekuvorrand(M$4,M$5,M$8,5,M$11,Lähteandmed!$C78,M101)</f>
        <v>0</v>
      </c>
      <c r="N102" s="3">
        <f>[1]!Olekuvorrand(N$4,N$5,N$8,5,N$11,Lähteandmed!$C78,N101)</f>
        <v>0</v>
      </c>
      <c r="O102" s="3">
        <f>[1]!Olekuvorrand(O$4,O$5,O$8,5,O$11,Lähteandmed!$C78,O101)</f>
        <v>0</v>
      </c>
      <c r="P102" s="3">
        <f>[1]!Olekuvorrand(P$4,P$5,P$8,5,P$11,Lähteandmed!$C78,P101)</f>
        <v>0</v>
      </c>
      <c r="Q102" s="3">
        <f>[1]!Olekuvorrand(Q$4,Q$5,Q$8,5,Q$11,Lähteandmed!$C78,Q101)</f>
        <v>0</v>
      </c>
      <c r="R102" s="3">
        <f>[1]!Olekuvorrand(R$4,R$5,R$8,5,R$11,Lähteandmed!$C78,R101)</f>
        <v>0</v>
      </c>
      <c r="S102" s="3">
        <f>[1]!Olekuvorrand(S$4,S$5,S$8,5,S$11,Lähteandmed!$C78,S101)</f>
        <v>0</v>
      </c>
      <c r="T102" s="3">
        <f>[1]!Olekuvorrand(T$4,T$5,T$8,5,T$11,Lähteandmed!$C78,T101)</f>
        <v>0</v>
      </c>
      <c r="U102" s="3">
        <f>[1]!Olekuvorrand(U$4,U$5,U$8,5,U$11,Lähteandmed!$C78,U101)</f>
        <v>0</v>
      </c>
      <c r="V102" s="3">
        <f>[1]!Olekuvorrand(V$4,V$5,V$8,5,V$11,Lähteandmed!$C78,V101)</f>
        <v>0</v>
      </c>
      <c r="W102" s="3"/>
      <c r="X102" s="3"/>
      <c r="Y102" s="3"/>
      <c r="Z102" s="3"/>
      <c r="AA102" s="3"/>
    </row>
    <row r="103" spans="1:27" x14ac:dyDescent="0.2">
      <c r="A103" s="187"/>
      <c r="B103" s="188"/>
      <c r="C103" s="81" t="s">
        <v>105</v>
      </c>
      <c r="D103" s="3">
        <f>[1]!ripe(D102,D$11+Lähteandmed!$E78*$D$13,D$4,0)</f>
        <v>0</v>
      </c>
      <c r="E103" s="3">
        <f>[1]!ripe(E102,E$11+Lähteandmed!$E78*$D$13,E$4,0)</f>
        <v>0</v>
      </c>
      <c r="F103" s="3">
        <f>[1]!ripe(F102,F$11+Lähteandmed!$E78*$D$13,F$4,0)</f>
        <v>0</v>
      </c>
      <c r="G103" s="3">
        <f>[1]!ripe(G102,G$11+Lähteandmed!$E78*$D$13,G$4,0)</f>
        <v>0</v>
      </c>
      <c r="H103" s="3">
        <f>[1]!ripe(H102,H$11+Lähteandmed!$E78*$D$13,H$4,0)</f>
        <v>0</v>
      </c>
      <c r="I103" s="3">
        <f>[1]!ripe(I102,I$11+Lähteandmed!$E78*$D$13,I$4,0)</f>
        <v>0</v>
      </c>
      <c r="J103" s="3">
        <f>[1]!ripe(J102,J$11+Lähteandmed!$E78*$D$13,J$4,0)</f>
        <v>0</v>
      </c>
      <c r="K103" s="3">
        <f>[1]!ripe(K102,K$11+Lähteandmed!$E78*$D$13,K$4,0)</f>
        <v>0</v>
      </c>
      <c r="L103" s="3">
        <f>[1]!ripe(L102,L$11+Lähteandmed!$E78*$D$13,L$4,0)</f>
        <v>0</v>
      </c>
      <c r="M103" s="3">
        <f>[1]!ripe(M102,M$11+Lähteandmed!$E78*$D$13,M$4,0)</f>
        <v>0</v>
      </c>
      <c r="N103" s="3">
        <f>[1]!ripe(N102,N$11+Lähteandmed!$E78*$D$13,N$4,0)</f>
        <v>0</v>
      </c>
      <c r="O103" s="3">
        <f>[1]!ripe(O102,O$11+Lähteandmed!$E78*$D$13,O$4,0)</f>
        <v>0</v>
      </c>
      <c r="P103" s="3">
        <f>[1]!ripe(P102,P$11+Lähteandmed!$E78*$D$13,P$4,0)</f>
        <v>0</v>
      </c>
      <c r="Q103" s="3">
        <f>[1]!ripe(Q102,Q$11+Lähteandmed!$E78*$D$13,Q$4,0)</f>
        <v>0</v>
      </c>
      <c r="R103" s="3">
        <f>[1]!ripe(R102,R$11+Lähteandmed!$E78*$D$13,R$4,0)</f>
        <v>0</v>
      </c>
      <c r="S103" s="3">
        <f>[1]!ripe(S102,S$11+Lähteandmed!$E78*$D$13,S$4,0)</f>
        <v>0</v>
      </c>
      <c r="T103" s="3">
        <f>[1]!ripe(T102,T$11+Lähteandmed!$E78*$D$13,T$4,0)</f>
        <v>0</v>
      </c>
      <c r="U103" s="3">
        <f>[1]!ripe(U102,U$11+Lähteandmed!$E78*$D$13,U$4,0)</f>
        <v>0</v>
      </c>
      <c r="V103" s="3">
        <f>[1]!ripe(V102,V$11+Lähteandmed!$E78*$D$13,V$4,0)</f>
        <v>0</v>
      </c>
      <c r="W103" s="3"/>
      <c r="X103" s="3"/>
      <c r="Y103" s="3"/>
      <c r="Z103" s="3"/>
      <c r="AA103" s="3"/>
    </row>
    <row r="104" spans="1:27" x14ac:dyDescent="0.2">
      <c r="A104" s="42"/>
      <c r="B104" s="188"/>
      <c r="C104" s="81" t="s">
        <v>49</v>
      </c>
      <c r="D104" s="55">
        <f>D103/D$4^2*1000000</f>
        <v>0</v>
      </c>
      <c r="E104" s="55">
        <f t="shared" ref="E104" si="103">E103/E$4^2*1000000</f>
        <v>0</v>
      </c>
      <c r="F104" s="55">
        <f t="shared" ref="F104:M104" si="104">F103/F$4^2*1000000</f>
        <v>0</v>
      </c>
      <c r="G104" s="55">
        <f t="shared" si="104"/>
        <v>0</v>
      </c>
      <c r="H104" s="55">
        <f t="shared" si="104"/>
        <v>0</v>
      </c>
      <c r="I104" s="55">
        <f t="shared" si="104"/>
        <v>0</v>
      </c>
      <c r="J104" s="55">
        <f t="shared" si="104"/>
        <v>0</v>
      </c>
      <c r="K104" s="55">
        <f t="shared" si="104"/>
        <v>0</v>
      </c>
      <c r="L104" s="55">
        <f t="shared" si="104"/>
        <v>0</v>
      </c>
      <c r="M104" s="55">
        <f t="shared" si="104"/>
        <v>0</v>
      </c>
      <c r="N104" s="55">
        <f t="shared" ref="N104:U104" si="105">N103/N$4^2*1000000</f>
        <v>0</v>
      </c>
      <c r="O104" s="55">
        <f t="shared" si="105"/>
        <v>0</v>
      </c>
      <c r="P104" s="55">
        <f t="shared" si="105"/>
        <v>0</v>
      </c>
      <c r="Q104" s="55">
        <f t="shared" si="105"/>
        <v>0</v>
      </c>
      <c r="R104" s="55">
        <f t="shared" si="105"/>
        <v>0</v>
      </c>
      <c r="S104" s="55">
        <f t="shared" si="105"/>
        <v>0</v>
      </c>
      <c r="T104" s="55">
        <f t="shared" si="105"/>
        <v>0</v>
      </c>
      <c r="U104" s="55">
        <f t="shared" si="105"/>
        <v>0</v>
      </c>
      <c r="V104" s="55">
        <f t="shared" ref="V104" si="106">V103/V$4^2*1000000</f>
        <v>0</v>
      </c>
      <c r="W104" s="55"/>
      <c r="X104" s="55"/>
      <c r="Y104" s="55"/>
      <c r="Z104" s="55"/>
      <c r="AA104" s="55"/>
    </row>
    <row r="105" spans="1:27" ht="38.25" x14ac:dyDescent="0.2">
      <c r="A105" s="177">
        <v>20</v>
      </c>
      <c r="B105" s="189">
        <f>Lähteandmed!B81</f>
        <v>0</v>
      </c>
      <c r="C105" s="82" t="s">
        <v>288</v>
      </c>
      <c r="D105" s="9">
        <f>SQRT((kaalutegur R_20*[1]!juhe(D5,6)+jaitetegur R_20*[1]!Jaitekoormus_EN(D$5,JaideJ,hj))^2+(tuuletegur R_20*[1]!Tuulekoormus_en(D$5,Qt,ht,zo,D$4,JaideJ,jaitetegur R_20))^2)</f>
        <v>0</v>
      </c>
      <c r="E105" s="9">
        <f>SQRT((kaalutegur R_20*[1]!juhe(E5,6)+jaitetegur R_20*[1]!Jaitekoormus_EN(E$5,JaideJ,hj))^2+(tuuletegur R_20*[1]!Tuulekoormus_en(E$5,Qt,ht,zo,E$4,JaideJ,jaitetegur R_20))^2)</f>
        <v>0</v>
      </c>
      <c r="F105" s="9">
        <f>SQRT((kaalutegur R_20*[1]!juhe(F5,6)+jaitetegur R_20*[1]!Jaitekoormus_EN(F$5,JaideJ,hj))^2+(tuuletegur R_20*[1]!Tuulekoormus_en(F$5,Qt,ht,zo,F$4,JaideJ,jaitetegur R_20))^2)</f>
        <v>0</v>
      </c>
      <c r="G105" s="9">
        <f>SQRT((kaalutegur R_20*[1]!juhe(G5,6)+jaitetegur R_20*[1]!Jaitekoormus_EN(G$5,JaideJ,hj))^2+(tuuletegur R_20*[1]!Tuulekoormus_en(G$5,Qt,ht,zo,G$4,JaideJ,jaitetegur R_20))^2)</f>
        <v>0</v>
      </c>
      <c r="H105" s="9">
        <f>SQRT((kaalutegur R_20*[1]!juhe(H5,6)+jaitetegur R_20*[1]!Jaitekoormus_EN(H$5,JaideJ,hj))^2+(tuuletegur R_20*[1]!Tuulekoormus_en(H$5,Qt,ht,zo,H$4,JaideJ,jaitetegur R_20))^2)</f>
        <v>0</v>
      </c>
      <c r="I105" s="9">
        <f>SQRT((kaalutegur R_20*[1]!juhe(I5,6)+jaitetegur R_20*[1]!Jaitekoormus_EN(I$5,JaideJ,hj))^2+(tuuletegur R_20*[1]!Tuulekoormus_en(I$5,Qt,ht,zo,I$4,JaideJ,jaitetegur R_20))^2)</f>
        <v>0</v>
      </c>
      <c r="J105" s="9">
        <f>SQRT((kaalutegur R_20*[1]!juhe(J5,6)+jaitetegur R_20*[1]!Jaitekoormus_EN(J$5,JaideJ,hj))^2+(tuuletegur R_20*[1]!Tuulekoormus_en(J$5,Qt,ht,zo,J$4,JaideJ,jaitetegur R_20))^2)</f>
        <v>0</v>
      </c>
      <c r="K105" s="9">
        <f>SQRT((kaalutegur R_20*[1]!juhe(K5,6)+jaitetegur R_20*[1]!Jaitekoormus_EN(K$5,JaideJ,hj))^2+(tuuletegur R_20*[1]!Tuulekoormus_en(K$5,Qt,ht,zo,K$4,JaideJ,jaitetegur R_20))^2)</f>
        <v>0</v>
      </c>
      <c r="L105" s="9">
        <f>SQRT((kaalutegur R_20*[1]!juhe(L5,6)+jaitetegur R_20*[1]!Jaitekoormus_EN(L$5,JaideJ,hj))^2+(tuuletegur R_20*[1]!Tuulekoormus_en(L$5,Qt,ht,zo,L$4,JaideJ,jaitetegur R_20))^2)</f>
        <v>0</v>
      </c>
      <c r="M105" s="9">
        <f>SQRT((kaalutegur R_20*[1]!juhe(M5,6)+jaitetegur R_20*[1]!Jaitekoormus_EN(M$5,JaideJ,hj))^2+(tuuletegur R_20*[1]!Tuulekoormus_en(M$5,Qt,ht,zo,M$4,JaideJ,jaitetegur R_20))^2)</f>
        <v>0</v>
      </c>
      <c r="N105" s="9">
        <f>SQRT((kaalutegur R_20*[1]!juhe(N5,6)+jaitetegur R_20*[1]!Jaitekoormus_EN(N$5,JaideJ,hj))^2+(tuuletegur R_20*[1]!Tuulekoormus_en(N$5,Qt,ht,zo,N$4,JaideJ,jaitetegur R_20))^2)</f>
        <v>0</v>
      </c>
      <c r="O105" s="9">
        <f>SQRT((kaalutegur R_20*[1]!juhe(O5,6)+jaitetegur R_20*[1]!Jaitekoormus_EN(O$5,JaideJ,hj))^2+(tuuletegur R_20*[1]!Tuulekoormus_en(O$5,Qt,ht,zo,O$4,JaideJ,jaitetegur R_20))^2)</f>
        <v>0</v>
      </c>
      <c r="P105" s="9">
        <f>SQRT((kaalutegur R_20*[1]!juhe(P5,6)+jaitetegur R_20*[1]!Jaitekoormus_EN(P$5,JaideJ,hj))^2+(tuuletegur R_20*[1]!Tuulekoormus_en(P$5,Qt,ht,zo,P$4,JaideJ,jaitetegur R_20))^2)</f>
        <v>0</v>
      </c>
      <c r="Q105" s="9">
        <f>SQRT((kaalutegur R_20*[1]!juhe(Q5,6)+jaitetegur R_20*[1]!Jaitekoormus_EN(Q$5,JaideJ,hj))^2+(tuuletegur R_20*[1]!Tuulekoormus_en(Q$5,Qt,ht,zo,Q$4,JaideJ,jaitetegur R_20))^2)</f>
        <v>0</v>
      </c>
      <c r="R105" s="9">
        <f>SQRT((kaalutegur R_20*[1]!juhe(R5,6)+jaitetegur R_20*[1]!Jaitekoormus_EN(R$5,JaideJ,hj))^2+(tuuletegur R_20*[1]!Tuulekoormus_en(R$5,Qt,ht,zo,R$4,JaideJ,jaitetegur R_20))^2)</f>
        <v>0</v>
      </c>
      <c r="S105" s="9">
        <f>SQRT((kaalutegur R_20*[1]!juhe(S5,6)+jaitetegur R_20*[1]!Jaitekoormus_EN(S$5,JaideJ,hj))^2+(tuuletegur R_20*[1]!Tuulekoormus_en(S$5,Qt,ht,zo,S$4,JaideJ,jaitetegur R_20))^2)</f>
        <v>0</v>
      </c>
      <c r="T105" s="9">
        <f>SQRT((kaalutegur R_20*[1]!juhe(T5,6)+jaitetegur R_20*[1]!Jaitekoormus_EN(T$5,JaideJ,hj))^2+(tuuletegur R_20*[1]!Tuulekoormus_en(T$5,Qt,ht,zo,T$4,JaideJ,jaitetegur R_20))^2)</f>
        <v>0</v>
      </c>
      <c r="U105" s="9">
        <f>SQRT((kaalutegur R_20*[1]!juhe(U5,6)+jaitetegur R_20*[1]!Jaitekoormus_EN(U$5,JaideJ,hj))^2+(tuuletegur R_20*[1]!Tuulekoormus_en(U$5,Qt,ht,zo,U$4,JaideJ,jaitetegur R_20))^2)</f>
        <v>0</v>
      </c>
      <c r="V105" s="9">
        <f>SQRT((kaalutegur R_20*[1]!juhe(V5,6)+jaitetegur R_20*[1]!Jaitekoormus_EN(V$5,JaideJ,hj))^2+(tuuletegur R_20*[1]!Tuulekoormus_en(V$5,Qt,ht,zo,V$4,JaideJ,jaitetegur R_20))^2)</f>
        <v>0</v>
      </c>
      <c r="W105" s="9"/>
      <c r="X105" s="9"/>
      <c r="Y105" s="9"/>
      <c r="Z105" s="9"/>
      <c r="AA105" s="9"/>
    </row>
    <row r="106" spans="1:27" x14ac:dyDescent="0.2">
      <c r="A106" s="177"/>
      <c r="B106" s="189"/>
      <c r="C106" s="82" t="s">
        <v>104</v>
      </c>
      <c r="D106" s="22">
        <f>[1]!Olekuvorrand(D$4,D$5,D$8,5,D$11,Lähteandmed!$C81,D105)</f>
        <v>0</v>
      </c>
      <c r="E106" s="22">
        <f>[1]!Olekuvorrand(E$4,E$5,E$8,5,E$11,Lähteandmed!$C81,E105)</f>
        <v>0</v>
      </c>
      <c r="F106" s="22">
        <f>[1]!Olekuvorrand(F$4,F$5,F$8,5,F$11,Lähteandmed!$C81,F105)</f>
        <v>0</v>
      </c>
      <c r="G106" s="22">
        <f>[1]!Olekuvorrand(G$4,G$5,G$8,5,G$11,Lähteandmed!$C81,G105)</f>
        <v>0</v>
      </c>
      <c r="H106" s="22">
        <f>[1]!Olekuvorrand(H$4,H$5,H$8,5,H$11,Lähteandmed!$C81,H105)</f>
        <v>0</v>
      </c>
      <c r="I106" s="22">
        <f>[1]!Olekuvorrand(I$4,I$5,I$8,5,I$11,Lähteandmed!$C81,I105)</f>
        <v>0</v>
      </c>
      <c r="J106" s="22">
        <f>[1]!Olekuvorrand(J$4,J$5,J$8,5,J$11,Lähteandmed!$C81,J105)</f>
        <v>0</v>
      </c>
      <c r="K106" s="22">
        <f>[1]!Olekuvorrand(K$4,K$5,K$8,5,K$11,Lähteandmed!$C81,K105)</f>
        <v>0</v>
      </c>
      <c r="L106" s="22">
        <f>[1]!Olekuvorrand(L$4,L$5,L$8,5,L$11,Lähteandmed!$C81,L105)</f>
        <v>0</v>
      </c>
      <c r="M106" s="22">
        <f>[1]!Olekuvorrand(M$4,M$5,M$8,5,M$11,Lähteandmed!$C81,M105)</f>
        <v>0</v>
      </c>
      <c r="N106" s="22">
        <f>[1]!Olekuvorrand(N$4,N$5,N$8,5,N$11,Lähteandmed!$C81,N105)</f>
        <v>0</v>
      </c>
      <c r="O106" s="22">
        <f>[1]!Olekuvorrand(O$4,O$5,O$8,5,O$11,Lähteandmed!$C81,O105)</f>
        <v>0</v>
      </c>
      <c r="P106" s="22">
        <f>[1]!Olekuvorrand(P$4,P$5,P$8,5,P$11,Lähteandmed!$C81,P105)</f>
        <v>0</v>
      </c>
      <c r="Q106" s="22">
        <f>[1]!Olekuvorrand(Q$4,Q$5,Q$8,5,Q$11,Lähteandmed!$C81,Q105)</f>
        <v>0</v>
      </c>
      <c r="R106" s="22">
        <f>[1]!Olekuvorrand(R$4,R$5,R$8,5,R$11,Lähteandmed!$C81,R105)</f>
        <v>0</v>
      </c>
      <c r="S106" s="22">
        <f>[1]!Olekuvorrand(S$4,S$5,S$8,5,S$11,Lähteandmed!$C81,S105)</f>
        <v>0</v>
      </c>
      <c r="T106" s="22">
        <f>[1]!Olekuvorrand(T$4,T$5,T$8,5,T$11,Lähteandmed!$C81,T105)</f>
        <v>0</v>
      </c>
      <c r="U106" s="22">
        <f>[1]!Olekuvorrand(U$4,U$5,U$8,5,U$11,Lähteandmed!$C81,U105)</f>
        <v>0</v>
      </c>
      <c r="V106" s="22">
        <f>[1]!Olekuvorrand(V$4,V$5,V$8,5,V$11,Lähteandmed!$C81,V105)</f>
        <v>0</v>
      </c>
      <c r="W106" s="22"/>
      <c r="X106" s="22"/>
      <c r="Y106" s="22"/>
      <c r="Z106" s="22"/>
      <c r="AA106" s="22"/>
    </row>
    <row r="107" spans="1:27" x14ac:dyDescent="0.2">
      <c r="A107" s="177"/>
      <c r="B107" s="189"/>
      <c r="C107" s="82" t="s">
        <v>105</v>
      </c>
      <c r="D107" s="9">
        <f>[1]!ripe(D106,D$11+Lähteandmed!$E81*$D$13,D$4,0)</f>
        <v>0</v>
      </c>
      <c r="E107" s="9">
        <f>[1]!ripe(E106,E$11+Lähteandmed!$E81*$D$13,E$4,0)</f>
        <v>0</v>
      </c>
      <c r="F107" s="9">
        <f>[1]!ripe(F106,F$11+Lähteandmed!$E81*$D$13,F$4,0)</f>
        <v>0</v>
      </c>
      <c r="G107" s="9">
        <f>[1]!ripe(G106,G$11+Lähteandmed!$E81*$D$13,G$4,0)</f>
        <v>0</v>
      </c>
      <c r="H107" s="9">
        <f>[1]!ripe(H106,H$11+Lähteandmed!$E81*$D$13,H$4,0)</f>
        <v>0</v>
      </c>
      <c r="I107" s="9">
        <f>[1]!ripe(I106,I$11+Lähteandmed!$E81*$D$13,I$4,0)</f>
        <v>0</v>
      </c>
      <c r="J107" s="9">
        <f>[1]!ripe(J106,J$11+Lähteandmed!$E81*$D$13,J$4,0)</f>
        <v>0</v>
      </c>
      <c r="K107" s="9">
        <f>[1]!ripe(K106,K$11+Lähteandmed!$E81*$D$13,K$4,0)</f>
        <v>0</v>
      </c>
      <c r="L107" s="9">
        <f>[1]!ripe(L106,L$11+Lähteandmed!$E81*$D$13,L$4,0)</f>
        <v>0</v>
      </c>
      <c r="M107" s="9">
        <f>[1]!ripe(M106,M$11+Lähteandmed!$E81*$D$13,M$4,0)</f>
        <v>0</v>
      </c>
      <c r="N107" s="9">
        <f>[1]!ripe(N106,N$11+Lähteandmed!$E81*$D$13,N$4,0)</f>
        <v>0</v>
      </c>
      <c r="O107" s="9">
        <f>[1]!ripe(O106,O$11+Lähteandmed!$E81*$D$13,O$4,0)</f>
        <v>0</v>
      </c>
      <c r="P107" s="9">
        <f>[1]!ripe(P106,P$11+Lähteandmed!$E81*$D$13,P$4,0)</f>
        <v>0</v>
      </c>
      <c r="Q107" s="9">
        <f>[1]!ripe(Q106,Q$11+Lähteandmed!$E81*$D$13,Q$4,0)</f>
        <v>0</v>
      </c>
      <c r="R107" s="9">
        <f>[1]!ripe(R106,R$11+Lähteandmed!$E81*$D$13,R$4,0)</f>
        <v>0</v>
      </c>
      <c r="S107" s="9">
        <f>[1]!ripe(S106,S$11+Lähteandmed!$E81*$D$13,S$4,0)</f>
        <v>0</v>
      </c>
      <c r="T107" s="9">
        <f>[1]!ripe(T106,T$11+Lähteandmed!$E81*$D$13,T$4,0)</f>
        <v>0</v>
      </c>
      <c r="U107" s="9">
        <f>[1]!ripe(U106,U$11+Lähteandmed!$E81*$D$13,U$4,0)</f>
        <v>0</v>
      </c>
      <c r="V107" s="9">
        <f>[1]!ripe(V106,V$11+Lähteandmed!$E81*$D$13,V$4,0)</f>
        <v>0</v>
      </c>
      <c r="W107" s="9"/>
      <c r="X107" s="9"/>
      <c r="Y107" s="9"/>
      <c r="Z107" s="9"/>
      <c r="AA107" s="9"/>
    </row>
    <row r="108" spans="1:27" x14ac:dyDescent="0.2">
      <c r="B108" s="189"/>
      <c r="C108" s="82" t="s">
        <v>49</v>
      </c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</row>
    <row r="109" spans="1:27" x14ac:dyDescent="0.2">
      <c r="D109" s="55"/>
    </row>
  </sheetData>
  <mergeCells count="46">
    <mergeCell ref="A1:B1"/>
    <mergeCell ref="A2:B2"/>
    <mergeCell ref="C2:S2"/>
    <mergeCell ref="C1:S1"/>
    <mergeCell ref="T1:V1"/>
    <mergeCell ref="T2:V2"/>
    <mergeCell ref="A101:A103"/>
    <mergeCell ref="B101:B104"/>
    <mergeCell ref="A105:A107"/>
    <mergeCell ref="B105:B108"/>
    <mergeCell ref="A89:A91"/>
    <mergeCell ref="B89:B92"/>
    <mergeCell ref="A93:A95"/>
    <mergeCell ref="B93:B96"/>
    <mergeCell ref="A97:A99"/>
    <mergeCell ref="B97:B100"/>
    <mergeCell ref="B85:B88"/>
    <mergeCell ref="B57:B60"/>
    <mergeCell ref="B61:B64"/>
    <mergeCell ref="A65:A67"/>
    <mergeCell ref="B65:B68"/>
    <mergeCell ref="A69:A71"/>
    <mergeCell ref="B69:B72"/>
    <mergeCell ref="A57:A59"/>
    <mergeCell ref="A85:A87"/>
    <mergeCell ref="A73:A75"/>
    <mergeCell ref="A61:A63"/>
    <mergeCell ref="B73:B76"/>
    <mergeCell ref="A77:A79"/>
    <mergeCell ref="B77:B80"/>
    <mergeCell ref="A81:A83"/>
    <mergeCell ref="B81:B84"/>
    <mergeCell ref="A29:A30"/>
    <mergeCell ref="B29:B32"/>
    <mergeCell ref="A33:A35"/>
    <mergeCell ref="B33:B36"/>
    <mergeCell ref="B37:B40"/>
    <mergeCell ref="A37:A39"/>
    <mergeCell ref="A41:A43"/>
    <mergeCell ref="B41:B44"/>
    <mergeCell ref="B45:B48"/>
    <mergeCell ref="B49:B52"/>
    <mergeCell ref="A53:A55"/>
    <mergeCell ref="B53:B56"/>
    <mergeCell ref="A45:A47"/>
    <mergeCell ref="A49:A51"/>
  </mergeCells>
  <phoneticPr fontId="0" type="noConversion"/>
  <conditionalFormatting sqref="D21:IK21">
    <cfRule type="cellIs" dxfId="3" priority="3" stopIfTrue="1" operator="greaterThan">
      <formula>SMaxT</formula>
    </cfRule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1" manualBreakCount="1">
    <brk id="48" max="2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Z109"/>
  <sheetViews>
    <sheetView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Z18" sqref="Z18"/>
    </sheetView>
  </sheetViews>
  <sheetFormatPr defaultRowHeight="12.75" x14ac:dyDescent="0.2"/>
  <cols>
    <col min="1" max="1" width="3.5703125" customWidth="1"/>
    <col min="2" max="2" width="18.5703125" customWidth="1"/>
    <col min="3" max="7" width="8.7109375" style="13" customWidth="1"/>
    <col min="8" max="9" width="8.7109375" customWidth="1"/>
    <col min="10" max="10" width="9.42578125" customWidth="1"/>
    <col min="11" max="11" width="8.7109375" customWidth="1"/>
  </cols>
  <sheetData>
    <row r="3" spans="1:26" s="43" customFormat="1" ht="25.5" customHeight="1" x14ac:dyDescent="0.2">
      <c r="A3" s="44"/>
      <c r="B3" s="48" t="s">
        <v>11</v>
      </c>
      <c r="C3" s="87" t="str">
        <f>Visangud!D2</f>
        <v>58Y - 94Y</v>
      </c>
      <c r="D3" s="148" t="s">
        <v>249</v>
      </c>
      <c r="E3" s="148" t="s">
        <v>250</v>
      </c>
      <c r="F3" s="148" t="s">
        <v>251</v>
      </c>
      <c r="G3" s="148" t="s">
        <v>252</v>
      </c>
      <c r="H3" s="87" t="str">
        <f>Visangud!E2</f>
        <v>94Y - 103Y</v>
      </c>
      <c r="I3" s="87" t="str">
        <f>Visangud!F2</f>
        <v>103Y- 109Y</v>
      </c>
      <c r="J3" s="87" t="str">
        <f>Visangud!G2</f>
        <v>109Y- 117Y</v>
      </c>
      <c r="K3" s="87" t="str">
        <f>Visangud!H2</f>
        <v>117Y- 118Y</v>
      </c>
      <c r="L3" s="87" t="str">
        <f>Visangud!I2</f>
        <v>118Y- 121Y</v>
      </c>
      <c r="M3" s="87" t="str">
        <f>Visangud!J2</f>
        <v>121Y- 126Y</v>
      </c>
      <c r="N3" s="87" t="str">
        <f>Visangud!K2</f>
        <v>126Y- 128Y</v>
      </c>
      <c r="O3" s="87" t="str">
        <f>Visangud!L2</f>
        <v>128Y- 133Y</v>
      </c>
      <c r="P3" s="87" t="str">
        <f>Visangud!M2</f>
        <v>133Y- 136Y</v>
      </c>
      <c r="Q3" s="87" t="str">
        <f>Visangud!N2</f>
        <v>136Y- 137Y</v>
      </c>
      <c r="R3" s="87" t="str">
        <f>Visangud!O2</f>
        <v>137Y- 138Y</v>
      </c>
      <c r="S3" s="87" t="str">
        <f>Visangud!P2</f>
        <v>138Y- 144Y</v>
      </c>
      <c r="T3" s="87" t="str">
        <f>Visangud!Q2</f>
        <v>144Y- 148Y</v>
      </c>
      <c r="U3" s="87" t="str">
        <f>Visangud!R2</f>
        <v>148Y- 151Y</v>
      </c>
      <c r="V3" s="87" t="str">
        <f>Visangud!S2</f>
        <v>151Y- 154Y</v>
      </c>
      <c r="W3" s="87" t="str">
        <f>Visangud!T2</f>
        <v>154Y- 156Y</v>
      </c>
      <c r="X3" s="87" t="str">
        <f>Visangud!U2</f>
        <v>156Y- 164Y</v>
      </c>
      <c r="Y3" s="87" t="str">
        <f>Visangud!V2</f>
        <v>164Y - L507 165</v>
      </c>
      <c r="Z3" s="87"/>
    </row>
    <row r="4" spans="1:26" x14ac:dyDescent="0.2">
      <c r="B4" s="1" t="s">
        <v>103</v>
      </c>
      <c r="C4" s="105">
        <f>Visangud!D14</f>
        <v>485.86069717986169</v>
      </c>
      <c r="D4" s="152">
        <f>[2]!larv(Visangud!D15:D21)</f>
        <v>496.05982891979659</v>
      </c>
      <c r="E4" s="152">
        <f>[2]!larv(Visangud!D22:D30)</f>
        <v>494.90769137624807</v>
      </c>
      <c r="F4" s="152">
        <f>[2]!larv(Visangud!D31:D39)</f>
        <v>485.74114021031914</v>
      </c>
      <c r="G4" s="152">
        <f>[2]!larv(Visangud!D40:D50)</f>
        <v>470.96369167152091</v>
      </c>
      <c r="H4" s="105">
        <f>Visangud!E14</f>
        <v>457.55488064236982</v>
      </c>
      <c r="I4" s="105">
        <f>Visangud!F14</f>
        <v>447.21210537305626</v>
      </c>
      <c r="J4" s="105">
        <f>Visangud!G14</f>
        <v>443.40965915219067</v>
      </c>
      <c r="K4" s="105">
        <f>Visangud!H14</f>
        <v>440.21867232785877</v>
      </c>
      <c r="L4" s="105">
        <f>Visangud!I14</f>
        <v>352.76895753763671</v>
      </c>
      <c r="M4" s="105">
        <f>Visangud!J14</f>
        <v>429.83407703068104</v>
      </c>
      <c r="N4" s="105">
        <f>Visangud!K14</f>
        <v>421.92968536661533</v>
      </c>
      <c r="O4" s="105">
        <f>Visangud!L14</f>
        <v>408.36004786668212</v>
      </c>
      <c r="P4" s="105">
        <f>Visangud!M14</f>
        <v>486.46286184943875</v>
      </c>
      <c r="Q4" s="105">
        <f>Visangud!N14</f>
        <v>401.94242982916825</v>
      </c>
      <c r="R4" s="105">
        <f>Visangud!O14</f>
        <v>337.62428936907753</v>
      </c>
      <c r="S4" s="105">
        <f>Visangud!P14</f>
        <v>417.23386736288984</v>
      </c>
      <c r="T4" s="105">
        <f>Visangud!Q14</f>
        <v>465.64271964039028</v>
      </c>
      <c r="U4" s="105">
        <f>Visangud!R14</f>
        <v>461.46793139541433</v>
      </c>
      <c r="V4" s="105">
        <f>Visangud!S14</f>
        <v>407.58715665367635</v>
      </c>
      <c r="W4" s="105">
        <f>Visangud!T14</f>
        <v>360.0712441914219</v>
      </c>
      <c r="X4" s="105">
        <f>Visangud!U14</f>
        <v>372.00337821373904</v>
      </c>
      <c r="Y4" s="105">
        <f>Visangud!V14</f>
        <v>427.07131577176727</v>
      </c>
      <c r="Z4" s="105"/>
    </row>
    <row r="5" spans="1:26" s="44" customFormat="1" ht="26.25" customHeight="1" x14ac:dyDescent="0.2">
      <c r="B5" s="43" t="s">
        <v>63</v>
      </c>
      <c r="C5" s="65" t="str">
        <f>Visangud!D8</f>
        <v>OPGW-2S 2/48B1 (0/93-55.3)</v>
      </c>
      <c r="D5" s="150" t="s">
        <v>95</v>
      </c>
      <c r="E5" s="150" t="s">
        <v>95</v>
      </c>
      <c r="F5" s="150" t="s">
        <v>95</v>
      </c>
      <c r="G5" s="150" t="s">
        <v>95</v>
      </c>
      <c r="H5" s="65" t="str">
        <f>Visangud!E8</f>
        <v>OPGW-2S 2/48B1 (0/93-55.3)</v>
      </c>
      <c r="I5" s="65" t="str">
        <f>Visangud!F8</f>
        <v>OPGW-2S 2/48B1 (0/93-55.3)</v>
      </c>
      <c r="J5" s="65" t="str">
        <f>Visangud!G8</f>
        <v>OPGW-2S 2/48B1 (0/93-55.3)</v>
      </c>
      <c r="K5" s="65" t="str">
        <f>Visangud!H8</f>
        <v>OPGW-2S 2/48B1 (0/93-55.3)</v>
      </c>
      <c r="L5" s="65" t="str">
        <f>Visangud!I8</f>
        <v>OPGW-2S 2/48B1 (0/93-55.3)</v>
      </c>
      <c r="M5" s="65" t="str">
        <f>Visangud!J8</f>
        <v>OPGW-2S 2/48B1 (0/93-55.3)</v>
      </c>
      <c r="N5" s="65" t="str">
        <f>Visangud!K8</f>
        <v>OPGW-2S 2/48B1 (0/93-55.3)</v>
      </c>
      <c r="O5" s="65" t="str">
        <f>Visangud!L8</f>
        <v>OPGW-2S 2/48B1 (0/93-55.3)</v>
      </c>
      <c r="P5" s="65" t="str">
        <f>Visangud!M8</f>
        <v>OPGW-2S 2/48B1 (0/93-55.3)</v>
      </c>
      <c r="Q5" s="65" t="str">
        <f>Visangud!N8</f>
        <v>OPGW-2S 2/48B1 (0/93-55.3)</v>
      </c>
      <c r="R5" s="65" t="str">
        <f>Visangud!O8</f>
        <v>OPGW-2S 2/48B1 (0/93-55.3)</v>
      </c>
      <c r="S5" s="65" t="str">
        <f>Visangud!P8</f>
        <v>OPGW-2S 2/48B1 (0/93-55.3)</v>
      </c>
      <c r="T5" s="65" t="str">
        <f>Visangud!Q8</f>
        <v>OPGW-2S 2/48B1 (0/93-55.3)</v>
      </c>
      <c r="U5" s="65" t="str">
        <f>Visangud!R8</f>
        <v>OPGW-2S 2/48B1 (0/93-55.3)</v>
      </c>
      <c r="V5" s="65" t="str">
        <f>Visangud!S8</f>
        <v>OPGW-2S 2/48B1 (0/93-55.3)</v>
      </c>
      <c r="W5" s="65" t="str">
        <f>Visangud!T8</f>
        <v>OPGW-2S 2/48B1 (0/93-55.3)</v>
      </c>
      <c r="X5" s="65" t="str">
        <f>Visangud!U8</f>
        <v>OPGW-2S 2/48B1 (0/93-55.3)</v>
      </c>
      <c r="Y5" s="65" t="str">
        <f>Visangud!V8</f>
        <v>OPGW-2S 2/48B1 (0/93-55.3)</v>
      </c>
      <c r="Z5" s="65"/>
    </row>
    <row r="6" spans="1:26" x14ac:dyDescent="0.2">
      <c r="B6" s="1" t="s">
        <v>38</v>
      </c>
      <c r="C6" s="54">
        <f>Visangud!D11</f>
        <v>14</v>
      </c>
      <c r="D6" s="151"/>
      <c r="E6" s="151"/>
      <c r="F6" s="151"/>
      <c r="G6" s="151"/>
      <c r="H6" s="54">
        <f>Visangud!E11</f>
        <v>12.3</v>
      </c>
      <c r="I6" s="54">
        <f>Visangud!F11</f>
        <v>11.7</v>
      </c>
      <c r="J6" s="54">
        <f>Visangud!G11</f>
        <v>11.5</v>
      </c>
      <c r="K6" s="54">
        <f>Visangud!H11</f>
        <v>11.3</v>
      </c>
      <c r="L6" s="54">
        <f>Visangud!I11</f>
        <v>6.9</v>
      </c>
      <c r="M6" s="54">
        <f>Visangud!J11</f>
        <v>10.7</v>
      </c>
      <c r="N6" s="54">
        <f>Visangud!K11</f>
        <v>10.3</v>
      </c>
      <c r="O6" s="54">
        <f>Visangud!L11</f>
        <v>9.5</v>
      </c>
      <c r="P6" s="54">
        <f>Visangud!M11</f>
        <v>14</v>
      </c>
      <c r="Q6" s="54">
        <f>Visangud!N11</f>
        <v>9.1999999999999993</v>
      </c>
      <c r="R6" s="54">
        <f>Visangud!O11</f>
        <v>6.2</v>
      </c>
      <c r="S6" s="54">
        <f>Visangud!P11</f>
        <v>10</v>
      </c>
      <c r="T6" s="54">
        <f>Visangud!Q11</f>
        <v>12.8</v>
      </c>
      <c r="U6" s="54">
        <f>Visangud!R11</f>
        <v>12.5</v>
      </c>
      <c r="V6" s="54">
        <f>Visangud!S11</f>
        <v>6</v>
      </c>
      <c r="W6" s="54">
        <f>Visangud!T11</f>
        <v>7.2</v>
      </c>
      <c r="X6" s="54">
        <f>Visangud!U11</f>
        <v>7.7</v>
      </c>
      <c r="Y6" s="54">
        <f>Visangud!V11</f>
        <v>10.5</v>
      </c>
      <c r="Z6" s="54"/>
    </row>
    <row r="7" spans="1:26" x14ac:dyDescent="0.2">
      <c r="B7" s="1" t="s">
        <v>39</v>
      </c>
      <c r="C7" s="54">
        <f>[1]!pingsus(C6,C4,C11,0)</f>
        <v>131.73025505809224</v>
      </c>
      <c r="D7" s="151"/>
      <c r="E7" s="151"/>
      <c r="F7" s="151"/>
      <c r="G7" s="151"/>
      <c r="H7" s="54">
        <f>[1]!pingsus(H6,H4,H11,0)</f>
        <v>132.97539939002368</v>
      </c>
      <c r="I7" s="54">
        <f>[1]!pingsus(I6,I4,I11,0)</f>
        <v>133.54611858453632</v>
      </c>
      <c r="J7" s="54">
        <f>[1]!pingsus(J6,J4,J11,0)</f>
        <v>133.5680202645801</v>
      </c>
      <c r="K7" s="54">
        <f>[1]!pingsus(K6,K4,K11,0)</f>
        <v>133.98263237424135</v>
      </c>
      <c r="L7" s="54">
        <f>[1]!pingsus(L6,L4,L11,0)</f>
        <v>140.90346173255313</v>
      </c>
      <c r="M7" s="54">
        <f>[1]!pingsus(M6,M4,M11,0)</f>
        <v>134.89875421788659</v>
      </c>
      <c r="N7" s="54">
        <f>[1]!pingsus(N6,N4,N11,0)</f>
        <v>135.03083995264788</v>
      </c>
      <c r="O7" s="54">
        <f>[1]!pingsus(O6,O4,O11,0)</f>
        <v>137.13645451782807</v>
      </c>
      <c r="P7" s="54">
        <f>[1]!pingsus(P6,P4,P11,0)</f>
        <v>132.05698435197888</v>
      </c>
      <c r="Q7" s="54">
        <f>[1]!pingsus(Q6,Q4,Q11,0)</f>
        <v>137.19235470191563</v>
      </c>
      <c r="R7" s="54">
        <f>[1]!pingsus(R6,R4,R11,0)</f>
        <v>143.63679532758894</v>
      </c>
      <c r="S7" s="54">
        <f>[1]!pingsus(S6,S4,S11,0)</f>
        <v>136.00320318327621</v>
      </c>
      <c r="T7" s="54">
        <f>[1]!pingsus(T6,T4,T11,0)</f>
        <v>132.3383437219843</v>
      </c>
      <c r="U7" s="54">
        <f>[1]!pingsus(U6,U4,U11,0)</f>
        <v>133.09540731647675</v>
      </c>
      <c r="V7" s="54">
        <f>[1]!pingsus(V6,V4,V11,0)</f>
        <v>216.31157587113088</v>
      </c>
      <c r="W7" s="54">
        <f>[1]!pingsus(W6,W4,W11,0)</f>
        <v>140.68066503207311</v>
      </c>
      <c r="X7" s="54">
        <f>[1]!pingsus(X6,X4,X11,0)</f>
        <v>140.40839428006714</v>
      </c>
      <c r="Y7" s="54">
        <f>[1]!pingsus(Y6,Y4,Y11,0)</f>
        <v>135.70677734749148</v>
      </c>
      <c r="Z7" s="54"/>
    </row>
    <row r="8" spans="1:26" ht="13.5" thickBot="1" x14ac:dyDescent="0.25">
      <c r="B8" s="1" t="s">
        <v>80</v>
      </c>
      <c r="C8" s="47">
        <f>[1]!Olekuvorrand(C4,C5,C7,15,C11,5,C11)</f>
        <v>132.06464052200317</v>
      </c>
      <c r="D8" s="149">
        <f>$C8</f>
        <v>132.06464052200317</v>
      </c>
      <c r="E8" s="149">
        <f t="shared" ref="E8:G8" si="0">$C8</f>
        <v>132.06464052200317</v>
      </c>
      <c r="F8" s="149">
        <f t="shared" si="0"/>
        <v>132.06464052200317</v>
      </c>
      <c r="G8" s="149">
        <f t="shared" si="0"/>
        <v>132.06464052200317</v>
      </c>
      <c r="H8" s="47">
        <f>[1]!Olekuvorrand(H4,H5,H7,15,H11,5,H11)</f>
        <v>133.35281610488892</v>
      </c>
      <c r="I8" s="47">
        <f>[1]!Olekuvorrand(I4,I5,I7,15,I11,5,I11)</f>
        <v>133.94159078598022</v>
      </c>
      <c r="J8" s="47">
        <f>[1]!Olekuvorrand(J4,J5,J7,15,J11,5,J11)</f>
        <v>133.9690089225769</v>
      </c>
      <c r="K8" s="47">
        <f>[1]!Olekuvorrand(K4,K5,K7,15,K11,5,K11)</f>
        <v>134.39124822616577</v>
      </c>
      <c r="L8" s="47">
        <f>[1]!Olekuvorrand(L4,L5,L7,15,L11,5,L11)</f>
        <v>141.53414964675903</v>
      </c>
      <c r="M8" s="47">
        <f>[1]!Olekuvorrand(M4,M5,M7,15,M11,5,M11)</f>
        <v>135.32966375350952</v>
      </c>
      <c r="N8" s="47">
        <f>[1]!Olekuvorrand(N4,N5,N7,15,N11,5,N11)</f>
        <v>135.47521829605103</v>
      </c>
      <c r="O8" s="47">
        <f>[1]!Olekuvorrand(O4,O5,O7,15,O11,5,O11)</f>
        <v>137.62015104293823</v>
      </c>
      <c r="P8" s="47">
        <f>[1]!Olekuvorrand(P4,P5,P7,15,P11,5,P11)</f>
        <v>132.39282369613647</v>
      </c>
      <c r="Q8" s="47">
        <f>[1]!Olekuvorrand(Q4,Q5,Q7,15,Q11,5,Q11)</f>
        <v>137.68810033798218</v>
      </c>
      <c r="R8" s="47">
        <f>[1]!Olekuvorrand(R4,R5,R7,15,R11,5,R11)</f>
        <v>144.33032274246216</v>
      </c>
      <c r="S8" s="47">
        <f>[1]!Olekuvorrand(S4,S5,S7,15,S11,5,S11)</f>
        <v>136.4627480506897</v>
      </c>
      <c r="T8" s="47">
        <f>[1]!Olekuvorrand(T4,T5,T7,15,T11,5,T11)</f>
        <v>132.70097970962524</v>
      </c>
      <c r="U8" s="47">
        <f>[1]!Olekuvorrand(U4,U5,U7,15,U11,5,U11)</f>
        <v>133.46844911575317</v>
      </c>
      <c r="V8" s="47">
        <f>[1]!Olekuvorrand(V4,V5,V7,15,V11,5,V11)</f>
        <v>217.40120649337769</v>
      </c>
      <c r="W8" s="47">
        <f>[1]!Olekuvorrand(W4,W5,W7,15,W11,5,W11)</f>
        <v>141.29215478897095</v>
      </c>
      <c r="X8" s="47">
        <f>[1]!Olekuvorrand(X4,X5,X7,15,X11,5,X11)</f>
        <v>140.99079370498657</v>
      </c>
      <c r="Y8" s="47">
        <f>[1]!Olekuvorrand(Y4,Y5,Y7,15,Y11,5,Y11)</f>
        <v>136.14803552627563</v>
      </c>
      <c r="Z8" s="47"/>
    </row>
    <row r="9" spans="1:26" ht="13.5" thickTop="1" x14ac:dyDescent="0.2">
      <c r="B9" s="25" t="s">
        <v>12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2">
      <c r="B10" s="1" t="s">
        <v>289</v>
      </c>
      <c r="C10"/>
      <c r="D10"/>
      <c r="E10"/>
      <c r="F10"/>
      <c r="G10"/>
    </row>
    <row r="11" spans="1:26" x14ac:dyDescent="0.2">
      <c r="B11" s="20" t="s">
        <v>2</v>
      </c>
      <c r="C11" s="2" t="str">
        <f>[1]!juhe(C5,6)</f>
        <v>0,0625</v>
      </c>
      <c r="D11" s="2" t="str">
        <f>[1]!juhe(D5,6)</f>
        <v>0,0625</v>
      </c>
      <c r="E11" s="2" t="str">
        <f>[1]!juhe(E5,6)</f>
        <v>0,0625</v>
      </c>
      <c r="F11" s="2" t="str">
        <f>[1]!juhe(F5,6)</f>
        <v>0,0625</v>
      </c>
      <c r="G11" s="2" t="str">
        <f>[1]!juhe(G5,6)</f>
        <v>0,0625</v>
      </c>
      <c r="H11" s="2" t="str">
        <f>[1]!juhe(H5,6)</f>
        <v>0,0625</v>
      </c>
      <c r="I11" s="2" t="str">
        <f>[1]!juhe(I5,6)</f>
        <v>0,0625</v>
      </c>
      <c r="J11" s="2" t="str">
        <f>[1]!juhe(J5,6)</f>
        <v>0,0625</v>
      </c>
      <c r="K11" s="2" t="str">
        <f>[1]!juhe(K5,6)</f>
        <v>0,0625</v>
      </c>
      <c r="L11" s="2" t="str">
        <f>[1]!juhe(L5,6)</f>
        <v>0,0625</v>
      </c>
      <c r="M11" s="2" t="str">
        <f>[1]!juhe(M5,6)</f>
        <v>0,0625</v>
      </c>
      <c r="N11" s="2" t="str">
        <f>[1]!juhe(N5,6)</f>
        <v>0,0625</v>
      </c>
      <c r="O11" s="2" t="str">
        <f>[1]!juhe(O5,6)</f>
        <v>0,0625</v>
      </c>
      <c r="P11" s="2" t="str">
        <f>[1]!juhe(P5,6)</f>
        <v>0,0625</v>
      </c>
      <c r="Q11" s="2" t="str">
        <f>[1]!juhe(Q5,6)</f>
        <v>0,0625</v>
      </c>
      <c r="R11" s="2" t="str">
        <f>[1]!juhe(R5,6)</f>
        <v>0,0625</v>
      </c>
      <c r="S11" s="2" t="str">
        <f>[1]!juhe(S5,6)</f>
        <v>0,0625</v>
      </c>
      <c r="T11" s="2" t="str">
        <f>[1]!juhe(T5,6)</f>
        <v>0,0625</v>
      </c>
      <c r="U11" s="2" t="str">
        <f>[1]!juhe(U5,6)</f>
        <v>0,0625</v>
      </c>
      <c r="V11" s="2" t="str">
        <f>[1]!juhe(V5,6)</f>
        <v>0,0625</v>
      </c>
      <c r="W11" s="2" t="str">
        <f>[1]!juhe(W5,6)</f>
        <v>0,0625</v>
      </c>
      <c r="X11" s="2" t="str">
        <f>[1]!juhe(X5,6)</f>
        <v>0,0625</v>
      </c>
      <c r="Y11" s="2" t="str">
        <f>[1]!juhe(Y5,6)</f>
        <v>0,0625</v>
      </c>
      <c r="Z11" s="2"/>
    </row>
    <row r="12" spans="1:26" x14ac:dyDescent="0.2">
      <c r="B12" s="20" t="s">
        <v>5</v>
      </c>
      <c r="C12" s="5">
        <f>[1]!Tuulekoormus_en(C$5,Qt,ht,zo,C4,JaideJ,0)</f>
        <v>0.10099703183007833</v>
      </c>
      <c r="D12" s="5">
        <f>[1]!Tuulekoormus_en(D$5,Qt,ht,zo,D4,JaideJ,0)</f>
        <v>0.10078000357456103</v>
      </c>
      <c r="E12" s="5">
        <f>[1]!Tuulekoormus_en(E$5,Qt,ht,zo,E4,JaideJ,0)</f>
        <v>0.1008042953300811</v>
      </c>
      <c r="F12" s="5">
        <f>[1]!Tuulekoormus_en(F$5,Qt,ht,zo,F4,JaideJ,0)</f>
        <v>0.10099960281997848</v>
      </c>
      <c r="G12" s="5">
        <f>[1]!Tuulekoormus_en(G$5,Qt,ht,zo,G4,JaideJ,0)</f>
        <v>0.10132235547834775</v>
      </c>
      <c r="H12" s="5">
        <f>[1]!Tuulekoormus_en(H$5,Qt,ht,zo,H4,JaideJ,0)</f>
        <v>0.10162410296786867</v>
      </c>
      <c r="I12" s="5">
        <f>[1]!Tuulekoormus_en(I$5,Qt,ht,zo,I4,JaideJ,0)</f>
        <v>0.10186295726513606</v>
      </c>
      <c r="J12" s="5">
        <f>[1]!Tuulekoormus_en(J$5,Qt,ht,zo,J4,JaideJ,0)</f>
        <v>0.10195216165205584</v>
      </c>
      <c r="K12" s="5">
        <f>[1]!Tuulekoormus_en(K$5,Qt,ht,zo,K4,JaideJ,0)</f>
        <v>0.10202761370561267</v>
      </c>
      <c r="L12" s="5">
        <f>[1]!Tuulekoormus_en(L$5,Qt,ht,zo,L4,JaideJ,0)</f>
        <v>0.10434114657774177</v>
      </c>
      <c r="M12" s="5">
        <f>[1]!Tuulekoormus_en(M$5,Qt,ht,zo,M4,JaideJ,0)</f>
        <v>0.10227700334896979</v>
      </c>
      <c r="N12" s="5">
        <f>[1]!Tuulekoormus_en(N$5,Qt,ht,zo,N4,JaideJ,0)</f>
        <v>0.10247090234350557</v>
      </c>
      <c r="O12" s="5">
        <f>[1]!Tuulekoormus_en(O$5,Qt,ht,zo,O4,JaideJ,0)</f>
        <v>0.10281240261025289</v>
      </c>
      <c r="P12" s="5">
        <f>[1]!Tuulekoormus_en(P$5,Qt,ht,zo,P4,JaideJ,0)</f>
        <v>0.100984092305638</v>
      </c>
      <c r="Q12" s="5">
        <f>[1]!Tuulekoormus_en(Q$5,Qt,ht,zo,Q4,JaideJ,0)</f>
        <v>0.10297788415900248</v>
      </c>
      <c r="R12" s="5">
        <f>[1]!Tuulekoormus_en(R$5,Qt,ht,zo,R4,JaideJ,0)</f>
        <v>0.10479954878527692</v>
      </c>
      <c r="S12" s="5">
        <f>[1]!Tuulekoormus_en(S$5,Qt,ht,zo,S4,JaideJ,0)</f>
        <v>0.10258782077332822</v>
      </c>
      <c r="T12" s="5">
        <f>[1]!Tuulekoormus_en(T$5,Qt,ht,zo,T4,JaideJ,0)</f>
        <v>0.10144105591586215</v>
      </c>
      <c r="U12" s="5">
        <f>[1]!Tuulekoormus_en(U$5,Qt,ht,zo,U4,JaideJ,0)</f>
        <v>0.10153514074801162</v>
      </c>
      <c r="V12" s="5">
        <f>[1]!Tuulekoormus_en(V$5,Qt,ht,zo,V4,JaideJ,0)</f>
        <v>0.10283219372416169</v>
      </c>
      <c r="W12" s="5">
        <f>[1]!Tuulekoormus_en(W$5,Qt,ht,zo,W4,JaideJ,0)</f>
        <v>0.10412710621295278</v>
      </c>
      <c r="X12" s="5">
        <f>[1]!Tuulekoormus_en(X$5,Qt,ht,zo,X4,JaideJ,0)</f>
        <v>0.1037865294364092</v>
      </c>
      <c r="Y12" s="5">
        <f>[1]!Tuulekoormus_en(Y$5,Qt,ht,zo,Y4,JaideJ,0)</f>
        <v>0.10234436702581251</v>
      </c>
      <c r="Z12" s="5"/>
    </row>
    <row r="13" spans="1:26" x14ac:dyDescent="0.2">
      <c r="B13" s="7" t="s">
        <v>0</v>
      </c>
      <c r="C13" s="5">
        <f>[1]!Jaitekoormus_EN(C$5,JaideJ,hj)</f>
        <v>7.3442507549381392E-2</v>
      </c>
      <c r="D13" s="5">
        <f>[1]!Jaitekoormus_EN(D$5,JaideJ,hj)</f>
        <v>7.3442507549381392E-2</v>
      </c>
      <c r="E13" s="5">
        <f>[1]!Jaitekoormus_EN(E$5,JaideJ,hj)</f>
        <v>7.3442507549381392E-2</v>
      </c>
      <c r="F13" s="5">
        <f>[1]!Jaitekoormus_EN(F$5,JaideJ,hj)</f>
        <v>7.3442507549381392E-2</v>
      </c>
      <c r="G13" s="5">
        <f>[1]!Jaitekoormus_EN(G$5,JaideJ,hj)</f>
        <v>7.3442507549381392E-2</v>
      </c>
      <c r="H13" s="5">
        <f>[1]!Jaitekoormus_EN(H$5,JaideJ,hj)</f>
        <v>7.3442507549381392E-2</v>
      </c>
      <c r="I13" s="5">
        <f>[1]!Jaitekoormus_EN(I$5,JaideJ,hj)</f>
        <v>7.3442507549381392E-2</v>
      </c>
      <c r="J13" s="5">
        <f>[1]!Jaitekoormus_EN(J$5,JaideJ,hj)</f>
        <v>7.3442507549381392E-2</v>
      </c>
      <c r="K13" s="5">
        <f>[1]!Jaitekoormus_EN(K$5,JaideJ,hj)</f>
        <v>7.3442507549381392E-2</v>
      </c>
      <c r="L13" s="5">
        <f>[1]!Jaitekoormus_EN(L$5,JaideJ,hj)</f>
        <v>7.3442507549381392E-2</v>
      </c>
      <c r="M13" s="5">
        <f>[1]!Jaitekoormus_EN(M$5,JaideJ,hj)</f>
        <v>7.3442507549381392E-2</v>
      </c>
      <c r="N13" s="5">
        <f>[1]!Jaitekoormus_EN(N$5,JaideJ,hj)</f>
        <v>7.3442507549381392E-2</v>
      </c>
      <c r="O13" s="5">
        <f>[1]!Jaitekoormus_EN(O$5,JaideJ,hj)</f>
        <v>7.3442507549381392E-2</v>
      </c>
      <c r="P13" s="5">
        <f>[1]!Jaitekoormus_EN(P$5,JaideJ,hj)</f>
        <v>7.3442507549381392E-2</v>
      </c>
      <c r="Q13" s="5">
        <f>[1]!Jaitekoormus_EN(Q$5,JaideJ,hj)</f>
        <v>7.3442507549381392E-2</v>
      </c>
      <c r="R13" s="5">
        <f>[1]!Jaitekoormus_EN(R$5,JaideJ,hj)</f>
        <v>7.3442507549381392E-2</v>
      </c>
      <c r="S13" s="5">
        <f>[1]!Jaitekoormus_EN(S$5,JaideJ,hj)</f>
        <v>7.3442507549381392E-2</v>
      </c>
      <c r="T13" s="5">
        <f>[1]!Jaitekoormus_EN(T$5,JaideJ,hj)</f>
        <v>7.3442507549381392E-2</v>
      </c>
      <c r="U13" s="5">
        <f>[1]!Jaitekoormus_EN(U$5,JaideJ,hj)</f>
        <v>7.3442507549381392E-2</v>
      </c>
      <c r="V13" s="5">
        <f>[1]!Jaitekoormus_EN(V$5,JaideJ,hj)</f>
        <v>7.3442507549381392E-2</v>
      </c>
      <c r="W13" s="5">
        <f>[1]!Jaitekoormus_EN(W$5,JaideJ,hj)</f>
        <v>7.3442507549381392E-2</v>
      </c>
      <c r="X13" s="5">
        <f>[1]!Jaitekoormus_EN(X$5,JaideJ,hj)</f>
        <v>7.3442507549381392E-2</v>
      </c>
      <c r="Y13" s="5">
        <f>[1]!Jaitekoormus_EN(Y$5,JaideJ,hj)</f>
        <v>7.3442507549381392E-2</v>
      </c>
      <c r="Z13" s="5"/>
    </row>
    <row r="14" spans="1:26" s="75" customFormat="1" x14ac:dyDescent="0.2">
      <c r="B14" s="75" t="s">
        <v>83</v>
      </c>
      <c r="C14" s="75" t="str">
        <f>[1]!juhe(C5,8)</f>
        <v>376,8</v>
      </c>
      <c r="D14" s="75" t="str">
        <f>[1]!juhe(D5,8)</f>
        <v>376,8</v>
      </c>
      <c r="E14" s="75" t="str">
        <f>[1]!juhe(E5,8)</f>
        <v>376,8</v>
      </c>
      <c r="F14" s="75" t="str">
        <f>[1]!juhe(F5,8)</f>
        <v>376,8</v>
      </c>
      <c r="G14" s="75" t="str">
        <f>[1]!juhe(G5,8)</f>
        <v>376,8</v>
      </c>
      <c r="H14" s="75" t="str">
        <f>[1]!juhe(H5,8)</f>
        <v>376,8</v>
      </c>
      <c r="I14" s="75" t="str">
        <f>[1]!juhe(I5,8)</f>
        <v>376,8</v>
      </c>
      <c r="J14" s="75" t="str">
        <f>[1]!juhe(J5,8)</f>
        <v>376,8</v>
      </c>
      <c r="K14" s="75" t="str">
        <f>[1]!juhe(K5,8)</f>
        <v>376,8</v>
      </c>
      <c r="L14" s="75" t="str">
        <f>[1]!juhe(L5,8)</f>
        <v>376,8</v>
      </c>
      <c r="M14" s="75" t="str">
        <f>[1]!juhe(M5,8)</f>
        <v>376,8</v>
      </c>
      <c r="N14" s="75" t="str">
        <f>[1]!juhe(N5,8)</f>
        <v>376,8</v>
      </c>
      <c r="O14" s="75" t="str">
        <f>[1]!juhe(O5,8)</f>
        <v>376,8</v>
      </c>
      <c r="P14" s="75" t="str">
        <f>[1]!juhe(P5,8)</f>
        <v>376,8</v>
      </c>
      <c r="Q14" s="75" t="str">
        <f>[1]!juhe(Q5,8)</f>
        <v>376,8</v>
      </c>
      <c r="R14" s="75" t="str">
        <f>[1]!juhe(R5,8)</f>
        <v>376,8</v>
      </c>
      <c r="S14" s="75" t="str">
        <f>[1]!juhe(S5,8)</f>
        <v>376,8</v>
      </c>
      <c r="T14" s="75" t="str">
        <f>[1]!juhe(T5,8)</f>
        <v>376,8</v>
      </c>
      <c r="U14" s="75" t="str">
        <f>[1]!juhe(U5,8)</f>
        <v>376,8</v>
      </c>
      <c r="V14" s="75" t="str">
        <f>[1]!juhe(V5,8)</f>
        <v>376,8</v>
      </c>
      <c r="W14" s="75" t="str">
        <f>[1]!juhe(W5,8)</f>
        <v>376,8</v>
      </c>
      <c r="X14" s="75" t="str">
        <f>[1]!juhe(X5,8)</f>
        <v>376,8</v>
      </c>
      <c r="Y14" s="75" t="str">
        <f>[1]!juhe(Y5,8)</f>
        <v>376,8</v>
      </c>
    </row>
    <row r="15" spans="1:26" x14ac:dyDescent="0.2">
      <c r="B15" s="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">
      <c r="B16" s="1" t="s">
        <v>9</v>
      </c>
      <c r="C16"/>
      <c r="D16"/>
      <c r="E16"/>
      <c r="F16"/>
      <c r="G16"/>
    </row>
    <row r="17" spans="1:26" x14ac:dyDescent="0.2">
      <c r="B17" s="2" t="s">
        <v>10</v>
      </c>
      <c r="C17" s="21">
        <f t="shared" ref="C17:X17" si="1">(MATCH(C20,C29:C107,0)+2)/4</f>
        <v>5</v>
      </c>
      <c r="D17" s="21">
        <f t="shared" ref="D17" si="2">(MATCH(D20,D29:D107,0)+2)/4</f>
        <v>5</v>
      </c>
      <c r="E17" s="21">
        <f t="shared" si="1"/>
        <v>5</v>
      </c>
      <c r="F17" s="21">
        <f t="shared" si="1"/>
        <v>5</v>
      </c>
      <c r="G17" s="21">
        <f t="shared" si="1"/>
        <v>5</v>
      </c>
      <c r="H17" s="21">
        <f t="shared" si="1"/>
        <v>5</v>
      </c>
      <c r="I17" s="21">
        <f t="shared" si="1"/>
        <v>5</v>
      </c>
      <c r="J17" s="21">
        <f t="shared" si="1"/>
        <v>5</v>
      </c>
      <c r="K17" s="21">
        <f t="shared" si="1"/>
        <v>5</v>
      </c>
      <c r="L17" s="21">
        <f t="shared" si="1"/>
        <v>5</v>
      </c>
      <c r="M17" s="21">
        <f t="shared" si="1"/>
        <v>5</v>
      </c>
      <c r="N17" s="21">
        <f t="shared" si="1"/>
        <v>5</v>
      </c>
      <c r="O17" s="21">
        <f t="shared" si="1"/>
        <v>5</v>
      </c>
      <c r="P17" s="21">
        <f t="shared" si="1"/>
        <v>5</v>
      </c>
      <c r="Q17" s="21">
        <f t="shared" si="1"/>
        <v>5</v>
      </c>
      <c r="R17" s="21">
        <f t="shared" si="1"/>
        <v>6</v>
      </c>
      <c r="S17" s="21">
        <f t="shared" si="1"/>
        <v>5</v>
      </c>
      <c r="T17" s="21">
        <f t="shared" si="1"/>
        <v>5</v>
      </c>
      <c r="U17" s="21">
        <f t="shared" si="1"/>
        <v>5</v>
      </c>
      <c r="V17" s="21">
        <f t="shared" si="1"/>
        <v>5</v>
      </c>
      <c r="W17" s="21">
        <f t="shared" si="1"/>
        <v>5</v>
      </c>
      <c r="X17" s="21">
        <f t="shared" si="1"/>
        <v>5</v>
      </c>
      <c r="Y17" s="21">
        <f t="shared" ref="Y17" si="3">(MATCH(Y20,Y29:Y107,0)+2)/4</f>
        <v>5</v>
      </c>
      <c r="Z17" s="21"/>
    </row>
    <row r="18" spans="1:26" x14ac:dyDescent="0.2">
      <c r="B18" s="2" t="s">
        <v>21</v>
      </c>
      <c r="C18" s="5">
        <f t="shared" ref="C18:X18" si="4">INDEX(C29:C107,4*C17-3,1)</f>
        <v>0.22139308522899945</v>
      </c>
      <c r="D18" s="5">
        <f t="shared" ref="D18" si="5">INDEX(D29:D107,4*D17-3,1)</f>
        <v>0.22118274145253236</v>
      </c>
      <c r="E18" s="5">
        <f t="shared" si="4"/>
        <v>0.22120627246481134</v>
      </c>
      <c r="F18" s="5">
        <f t="shared" si="4"/>
        <v>0.22139557854515249</v>
      </c>
      <c r="G18" s="5">
        <f t="shared" si="4"/>
        <v>0.22170886100945356</v>
      </c>
      <c r="H18" s="5">
        <f t="shared" si="4"/>
        <v>0.22200225699775297</v>
      </c>
      <c r="I18" s="5">
        <f t="shared" si="4"/>
        <v>0.22223484342665031</v>
      </c>
      <c r="J18" s="5">
        <f t="shared" si="4"/>
        <v>0.22232178447237191</v>
      </c>
      <c r="K18" s="5">
        <f t="shared" si="4"/>
        <v>0.2223953549618789</v>
      </c>
      <c r="L18" s="5">
        <f t="shared" si="4"/>
        <v>0.22466564937335029</v>
      </c>
      <c r="M18" s="5">
        <f t="shared" si="4"/>
        <v>0.22263873931323003</v>
      </c>
      <c r="N18" s="5">
        <f t="shared" si="4"/>
        <v>0.22282819554331418</v>
      </c>
      <c r="O18" s="5">
        <f t="shared" si="4"/>
        <v>0.22316235085177064</v>
      </c>
      <c r="P18" s="5">
        <f t="shared" si="4"/>
        <v>0.2213805371657433</v>
      </c>
      <c r="Q18" s="5">
        <f t="shared" si="4"/>
        <v>0.22332449270129398</v>
      </c>
      <c r="R18" s="5">
        <f t="shared" si="4"/>
        <v>0.22522785341853327</v>
      </c>
      <c r="S18" s="5">
        <f t="shared" si="4"/>
        <v>0.22294253049640728</v>
      </c>
      <c r="T18" s="5">
        <f t="shared" si="4"/>
        <v>0.22182421834942634</v>
      </c>
      <c r="U18" s="5">
        <f t="shared" si="4"/>
        <v>0.22191570664968444</v>
      </c>
      <c r="V18" s="5">
        <f t="shared" si="4"/>
        <v>0.22318173501666666</v>
      </c>
      <c r="W18" s="5">
        <f t="shared" si="4"/>
        <v>0.22445444521634395</v>
      </c>
      <c r="X18" s="5">
        <f t="shared" si="4"/>
        <v>0.22411886688403518</v>
      </c>
      <c r="Y18" s="5">
        <f t="shared" ref="Y18" si="6">INDEX(Y29:Y107,4*Y17-3,1)</f>
        <v>0.22270453708891838</v>
      </c>
      <c r="Z18" s="5"/>
    </row>
    <row r="19" spans="1:26" x14ac:dyDescent="0.2">
      <c r="B19" s="2" t="s">
        <v>20</v>
      </c>
      <c r="C19" s="2">
        <f>VLOOKUP(C17,Lähteandmed!$A24:$G81,3)</f>
        <v>-5</v>
      </c>
      <c r="D19" s="2">
        <f>VLOOKUP(D17,Lähteandmed!$A24:$G81,3)</f>
        <v>-5</v>
      </c>
      <c r="E19" s="2">
        <f>VLOOKUP(E17,Lähteandmed!$A24:$G81,3)</f>
        <v>-5</v>
      </c>
      <c r="F19" s="2">
        <f>VLOOKUP(F17,Lähteandmed!$A24:$G81,3)</f>
        <v>-5</v>
      </c>
      <c r="G19" s="2">
        <f>VLOOKUP(G17,Lähteandmed!$A24:$G81,3)</f>
        <v>-5</v>
      </c>
      <c r="H19" s="2">
        <f>VLOOKUP(H17,Lähteandmed!$A24:$G81,3)</f>
        <v>-5</v>
      </c>
      <c r="I19" s="2">
        <f>VLOOKUP(I17,Lähteandmed!$A24:$G81,3)</f>
        <v>-5</v>
      </c>
      <c r="J19" s="2">
        <f>VLOOKUP(J17,Lähteandmed!$A24:$G81,3)</f>
        <v>-5</v>
      </c>
      <c r="K19" s="2">
        <f>VLOOKUP(K17,Lähteandmed!$A24:$G81,3)</f>
        <v>-5</v>
      </c>
      <c r="L19" s="2">
        <f>VLOOKUP(L17,Lähteandmed!$A24:$G81,3)</f>
        <v>-5</v>
      </c>
      <c r="M19" s="2">
        <f>VLOOKUP(M17,Lähteandmed!$A24:$G81,3)</f>
        <v>-5</v>
      </c>
      <c r="N19" s="2">
        <f>VLOOKUP(N17,Lähteandmed!$A24:$G81,3)</f>
        <v>-5</v>
      </c>
      <c r="O19" s="2">
        <f>VLOOKUP(O17,Lähteandmed!$A24:$G81,3)</f>
        <v>-5</v>
      </c>
      <c r="P19" s="2">
        <f>VLOOKUP(P17,Lähteandmed!$A24:$G81,3)</f>
        <v>-5</v>
      </c>
      <c r="Q19" s="2">
        <f>VLOOKUP(Q17,Lähteandmed!$A24:$G81,3)</f>
        <v>-5</v>
      </c>
      <c r="R19" s="2">
        <f>VLOOKUP(R17,Lähteandmed!$A24:$G81,3)</f>
        <v>-5</v>
      </c>
      <c r="S19" s="2">
        <f>VLOOKUP(S17,Lähteandmed!$A24:$G81,3)</f>
        <v>-5</v>
      </c>
      <c r="T19" s="2">
        <f>VLOOKUP(T17,Lähteandmed!$A24:$G81,3)</f>
        <v>-5</v>
      </c>
      <c r="U19" s="2">
        <f>VLOOKUP(U17,Lähteandmed!$A24:$G81,3)</f>
        <v>-5</v>
      </c>
      <c r="V19" s="2">
        <f>VLOOKUP(V17,Lähteandmed!$A24:$G81,3)</f>
        <v>-5</v>
      </c>
      <c r="W19" s="2">
        <f>VLOOKUP(W17,Lähteandmed!$A24:$G81,3)</f>
        <v>-5</v>
      </c>
      <c r="X19" s="2">
        <f>VLOOKUP(X17,Lähteandmed!$A24:$G81,3)</f>
        <v>-5</v>
      </c>
      <c r="Y19" s="2">
        <f>VLOOKUP(Y17,Lähteandmed!$A24:$G81,3)</f>
        <v>-5</v>
      </c>
      <c r="Z19" s="2"/>
    </row>
    <row r="20" spans="1:26" ht="13.5" thickBot="1" x14ac:dyDescent="0.25">
      <c r="B20" s="23" t="s">
        <v>22</v>
      </c>
      <c r="C20" s="24">
        <f t="shared" ref="C20:X20" si="7">MAX(C30,C34,C38,C42,C46,C50,C54,C58,C62,C66,C70,C74,C78,C82,C86,C90,C94,C98,C102,C106)</f>
        <v>356.24891519546509</v>
      </c>
      <c r="D20" s="24">
        <f t="shared" ref="D20" si="8">MAX(D30,D34,D38,D42,D46,D50,D54,D58,D62,D66,D70,D74,D78,D82,D86,D90,D94,D98,D102,D106)</f>
        <v>358.31147432327271</v>
      </c>
      <c r="E20" s="24">
        <f t="shared" si="7"/>
        <v>358.0816388130188</v>
      </c>
      <c r="F20" s="24">
        <f t="shared" si="7"/>
        <v>356.22435808181763</v>
      </c>
      <c r="G20" s="24">
        <f t="shared" si="7"/>
        <v>353.12038660049438</v>
      </c>
      <c r="H20" s="24">
        <f t="shared" si="7"/>
        <v>351.91196203231812</v>
      </c>
      <c r="I20" s="24">
        <f t="shared" si="7"/>
        <v>350.29786825180054</v>
      </c>
      <c r="J20" s="24">
        <f t="shared" si="7"/>
        <v>349.43300485610962</v>
      </c>
      <c r="K20" s="24">
        <f t="shared" si="7"/>
        <v>349.21044111251831</v>
      </c>
      <c r="L20" s="24">
        <f t="shared" si="7"/>
        <v>332.44901895523071</v>
      </c>
      <c r="M20" s="24">
        <f t="shared" si="7"/>
        <v>347.83464670181274</v>
      </c>
      <c r="N20" s="24">
        <f t="shared" si="7"/>
        <v>346.00239992141724</v>
      </c>
      <c r="O20" s="24">
        <f t="shared" si="7"/>
        <v>344.9590802192688</v>
      </c>
      <c r="P20" s="24">
        <f t="shared" si="7"/>
        <v>356.8388819694519</v>
      </c>
      <c r="Q20" s="24">
        <f t="shared" si="7"/>
        <v>343.26666593551636</v>
      </c>
      <c r="R20" s="24">
        <f t="shared" si="7"/>
        <v>330.12300729751587</v>
      </c>
      <c r="S20" s="24">
        <f t="shared" si="7"/>
        <v>345.9734320640564</v>
      </c>
      <c r="T20" s="24">
        <f t="shared" si="7"/>
        <v>352.83869504928589</v>
      </c>
      <c r="U20" s="24">
        <f t="shared" si="7"/>
        <v>352.94979810714722</v>
      </c>
      <c r="V20" s="24">
        <f t="shared" si="7"/>
        <v>416.48644208908081</v>
      </c>
      <c r="W20" s="24">
        <f t="shared" si="7"/>
        <v>334.58954095840454</v>
      </c>
      <c r="X20" s="24">
        <f t="shared" si="7"/>
        <v>338.06318044662476</v>
      </c>
      <c r="Y20" s="24">
        <f t="shared" ref="Y20" si="9">MAX(Y30,Y34,Y38,Y42,Y46,Y50,Y54,Y58,Y62,Y66,Y70,Y74,Y78,Y82,Y86,Y90,Y94,Y98,Y102,Y106)</f>
        <v>348.14459085464478</v>
      </c>
      <c r="Z20" s="24"/>
    </row>
    <row r="21" spans="1:26" ht="13.5" thickTop="1" x14ac:dyDescent="0.2">
      <c r="B21" s="1" t="s">
        <v>42</v>
      </c>
      <c r="C21"/>
      <c r="D21"/>
      <c r="E21"/>
      <c r="F21"/>
      <c r="G21"/>
    </row>
    <row r="22" spans="1:26" x14ac:dyDescent="0.2">
      <c r="B22" s="2" t="s">
        <v>10</v>
      </c>
      <c r="C22" s="21">
        <f t="shared" ref="C22:X22" si="10">(MATCH(C25,C29:C107,0)+1)/4</f>
        <v>4</v>
      </c>
      <c r="D22" s="21">
        <f t="shared" ref="D22" si="11">(MATCH(D25,D29:D107,0)+1)/4</f>
        <v>4</v>
      </c>
      <c r="E22" s="21">
        <f t="shared" si="10"/>
        <v>4</v>
      </c>
      <c r="F22" s="21">
        <f t="shared" si="10"/>
        <v>4</v>
      </c>
      <c r="G22" s="21">
        <f t="shared" si="10"/>
        <v>4</v>
      </c>
      <c r="H22" s="21">
        <f t="shared" si="10"/>
        <v>4</v>
      </c>
      <c r="I22" s="21">
        <f t="shared" si="10"/>
        <v>4</v>
      </c>
      <c r="J22" s="21">
        <f t="shared" si="10"/>
        <v>4</v>
      </c>
      <c r="K22" s="21">
        <f t="shared" si="10"/>
        <v>4</v>
      </c>
      <c r="L22" s="21">
        <f t="shared" si="10"/>
        <v>4</v>
      </c>
      <c r="M22" s="21">
        <f t="shared" si="10"/>
        <v>4</v>
      </c>
      <c r="N22" s="21">
        <f t="shared" si="10"/>
        <v>4</v>
      </c>
      <c r="O22" s="21">
        <f t="shared" si="10"/>
        <v>4</v>
      </c>
      <c r="P22" s="21">
        <f t="shared" si="10"/>
        <v>4</v>
      </c>
      <c r="Q22" s="21">
        <f t="shared" si="10"/>
        <v>4</v>
      </c>
      <c r="R22" s="21">
        <f t="shared" si="10"/>
        <v>4</v>
      </c>
      <c r="S22" s="21">
        <f t="shared" si="10"/>
        <v>4</v>
      </c>
      <c r="T22" s="21">
        <f t="shared" si="10"/>
        <v>4</v>
      </c>
      <c r="U22" s="21">
        <f t="shared" si="10"/>
        <v>4</v>
      </c>
      <c r="V22" s="21">
        <f t="shared" si="10"/>
        <v>4</v>
      </c>
      <c r="W22" s="21">
        <f t="shared" si="10"/>
        <v>4</v>
      </c>
      <c r="X22" s="21">
        <f t="shared" si="10"/>
        <v>4</v>
      </c>
      <c r="Y22" s="21">
        <f t="shared" ref="Y22" si="12">(MATCH(Y25,Y29:Y107,0)+1)/4</f>
        <v>4</v>
      </c>
      <c r="Z22" s="21"/>
    </row>
    <row r="23" spans="1:26" x14ac:dyDescent="0.2">
      <c r="B23" s="2" t="s">
        <v>21</v>
      </c>
      <c r="C23" s="5">
        <f t="shared" ref="C23:X23" si="13">INDEX(C29:C107,4*C22-3,1)</f>
        <v>0.16531951056913394</v>
      </c>
      <c r="D23" s="5">
        <f t="shared" ref="D23" si="14">INDEX(D29:D107,4*D22-3,1)</f>
        <v>0.16531951056913394</v>
      </c>
      <c r="E23" s="5">
        <f t="shared" si="13"/>
        <v>0.16531951056913394</v>
      </c>
      <c r="F23" s="5">
        <f t="shared" si="13"/>
        <v>0.16531951056913394</v>
      </c>
      <c r="G23" s="5">
        <f t="shared" si="13"/>
        <v>0.16531951056913394</v>
      </c>
      <c r="H23" s="5">
        <f t="shared" si="13"/>
        <v>0.16531951056913394</v>
      </c>
      <c r="I23" s="5">
        <f t="shared" si="13"/>
        <v>0.16531951056913394</v>
      </c>
      <c r="J23" s="5">
        <f t="shared" si="13"/>
        <v>0.16531951056913394</v>
      </c>
      <c r="K23" s="5">
        <f t="shared" si="13"/>
        <v>0.16531951056913394</v>
      </c>
      <c r="L23" s="5">
        <f t="shared" si="13"/>
        <v>0.16531951056913394</v>
      </c>
      <c r="M23" s="5">
        <f t="shared" si="13"/>
        <v>0.16531951056913394</v>
      </c>
      <c r="N23" s="5">
        <f t="shared" si="13"/>
        <v>0.16531951056913394</v>
      </c>
      <c r="O23" s="5">
        <f t="shared" si="13"/>
        <v>0.16531951056913394</v>
      </c>
      <c r="P23" s="5">
        <f t="shared" si="13"/>
        <v>0.16531951056913394</v>
      </c>
      <c r="Q23" s="5">
        <f t="shared" si="13"/>
        <v>0.16531951056913394</v>
      </c>
      <c r="R23" s="5">
        <f t="shared" si="13"/>
        <v>0.16531951056913394</v>
      </c>
      <c r="S23" s="5">
        <f t="shared" si="13"/>
        <v>0.16531951056913394</v>
      </c>
      <c r="T23" s="5">
        <f t="shared" si="13"/>
        <v>0.16531951056913394</v>
      </c>
      <c r="U23" s="5">
        <f t="shared" si="13"/>
        <v>0.16531951056913394</v>
      </c>
      <c r="V23" s="5">
        <f t="shared" si="13"/>
        <v>0.16531951056913394</v>
      </c>
      <c r="W23" s="5">
        <f t="shared" si="13"/>
        <v>0.16531951056913394</v>
      </c>
      <c r="X23" s="5">
        <f t="shared" si="13"/>
        <v>0.16531951056913394</v>
      </c>
      <c r="Y23" s="5">
        <f t="shared" ref="Y23" si="15">INDEX(Y29:Y107,4*Y22-3,1)</f>
        <v>0.16531951056913394</v>
      </c>
      <c r="Z23" s="5"/>
    </row>
    <row r="24" spans="1:26" x14ac:dyDescent="0.2">
      <c r="B24" s="2" t="s">
        <v>20</v>
      </c>
      <c r="C24" s="2">
        <f>VLOOKUP(C22,Lähteandmed!$A29:$G86,3)</f>
        <v>-5</v>
      </c>
      <c r="D24" s="2">
        <f>VLOOKUP(D22,Lähteandmed!$A29:$G86,3)</f>
        <v>-5</v>
      </c>
      <c r="E24" s="2">
        <f>VLOOKUP(E22,Lähteandmed!$A29:$G86,3)</f>
        <v>-5</v>
      </c>
      <c r="F24" s="2">
        <f>VLOOKUP(F22,Lähteandmed!$A29:$G86,3)</f>
        <v>-5</v>
      </c>
      <c r="G24" s="2">
        <f>VLOOKUP(G22,Lähteandmed!$A29:$G86,3)</f>
        <v>-5</v>
      </c>
      <c r="H24" s="2">
        <f>VLOOKUP(H22,Lähteandmed!$A29:$G86,3)</f>
        <v>-5</v>
      </c>
      <c r="I24" s="2">
        <f>VLOOKUP(I22,Lähteandmed!$A29:$G86,3)</f>
        <v>-5</v>
      </c>
      <c r="J24" s="2">
        <f>VLOOKUP(J22,Lähteandmed!$A29:$G86,3)</f>
        <v>-5</v>
      </c>
      <c r="K24" s="2">
        <f>VLOOKUP(K22,Lähteandmed!$A29:$G86,3)</f>
        <v>-5</v>
      </c>
      <c r="L24" s="2">
        <f>VLOOKUP(L22,Lähteandmed!$A29:$G86,3)</f>
        <v>-5</v>
      </c>
      <c r="M24" s="2">
        <f>VLOOKUP(M22,Lähteandmed!$A29:$G86,3)</f>
        <v>-5</v>
      </c>
      <c r="N24" s="2">
        <f>VLOOKUP(N22,Lähteandmed!$A29:$G86,3)</f>
        <v>-5</v>
      </c>
      <c r="O24" s="2">
        <f>VLOOKUP(O22,Lähteandmed!$A29:$G86,3)</f>
        <v>-5</v>
      </c>
      <c r="P24" s="2">
        <f>VLOOKUP(P22,Lähteandmed!$A29:$G86,3)</f>
        <v>-5</v>
      </c>
      <c r="Q24" s="2">
        <f>VLOOKUP(Q22,Lähteandmed!$A29:$G86,3)</f>
        <v>-5</v>
      </c>
      <c r="R24" s="2">
        <f>VLOOKUP(R22,Lähteandmed!$A29:$G86,3)</f>
        <v>-5</v>
      </c>
      <c r="S24" s="2">
        <f>VLOOKUP(S22,Lähteandmed!$A29:$G86,3)</f>
        <v>-5</v>
      </c>
      <c r="T24" s="2">
        <f>VLOOKUP(T22,Lähteandmed!$A29:$G86,3)</f>
        <v>-5</v>
      </c>
      <c r="U24" s="2">
        <f>VLOOKUP(U22,Lähteandmed!$A29:$G86,3)</f>
        <v>-5</v>
      </c>
      <c r="V24" s="2">
        <f>VLOOKUP(V22,Lähteandmed!$A29:$G86,3)</f>
        <v>-5</v>
      </c>
      <c r="W24" s="2">
        <f>VLOOKUP(W22,Lähteandmed!$A29:$G86,3)</f>
        <v>-5</v>
      </c>
      <c r="X24" s="2">
        <f>VLOOKUP(X22,Lähteandmed!$A29:$G86,3)</f>
        <v>-5</v>
      </c>
      <c r="Y24" s="2">
        <f>VLOOKUP(Y22,Lähteandmed!$A29:$G86,3)</f>
        <v>-5</v>
      </c>
      <c r="Z24" s="2"/>
    </row>
    <row r="25" spans="1:26" x14ac:dyDescent="0.2">
      <c r="B25" s="57" t="s">
        <v>43</v>
      </c>
      <c r="C25" s="58">
        <f t="shared" ref="C25:X25" si="16">MAX(C31,C35,C39,C43,C47,C51,C55,C59,C63,C67,C71,C75,C79,C83,C87,C91,C95,C99,C103,C107)</f>
        <v>17.072239309921756</v>
      </c>
      <c r="D25" s="58">
        <f t="shared" ref="D25" si="17">MAX(D31,D35,D39,D43,D47,D51,D55,D59,D63,D67,D71,D75,D79,D83,D87,D91,D95,D99,D103,D107)</f>
        <v>17.704170193952613</v>
      </c>
      <c r="E25" s="58">
        <f t="shared" si="16"/>
        <v>17.632220999821122</v>
      </c>
      <c r="F25" s="58">
        <f t="shared" si="16"/>
        <v>17.064892004203102</v>
      </c>
      <c r="G25" s="58">
        <f t="shared" si="16"/>
        <v>16.169351355557787</v>
      </c>
      <c r="H25" s="58">
        <f t="shared" si="16"/>
        <v>15.287470765589212</v>
      </c>
      <c r="I25" s="58">
        <f t="shared" si="16"/>
        <v>14.6554533699749</v>
      </c>
      <c r="J25" s="58">
        <f t="shared" si="16"/>
        <v>14.4389850199116</v>
      </c>
      <c r="K25" s="58">
        <f t="shared" si="16"/>
        <v>14.233649840705613</v>
      </c>
      <c r="L25" s="58">
        <f t="shared" si="16"/>
        <v>9.4851020173578906</v>
      </c>
      <c r="M25" s="58">
        <f t="shared" si="16"/>
        <v>13.604819310778694</v>
      </c>
      <c r="N25" s="58">
        <f t="shared" si="16"/>
        <v>13.169557975151713</v>
      </c>
      <c r="O25" s="58">
        <f t="shared" si="16"/>
        <v>12.342131103030985</v>
      </c>
      <c r="P25" s="58">
        <f t="shared" si="16"/>
        <v>17.082939631336224</v>
      </c>
      <c r="Q25" s="58">
        <f t="shared" si="16"/>
        <v>12.009547122562299</v>
      </c>
      <c r="R25" s="58">
        <f t="shared" si="16"/>
        <v>8.7221352928714548</v>
      </c>
      <c r="S25" s="58">
        <f t="shared" si="16"/>
        <v>12.865708704683147</v>
      </c>
      <c r="T25" s="58">
        <f t="shared" si="16"/>
        <v>15.806416566432961</v>
      </c>
      <c r="U25" s="58">
        <f t="shared" si="16"/>
        <v>15.50693723094019</v>
      </c>
      <c r="V25" s="58">
        <f t="shared" si="16"/>
        <v>9.7492102664333089</v>
      </c>
      <c r="W25" s="58">
        <f t="shared" si="16"/>
        <v>9.8271679142395723</v>
      </c>
      <c r="X25" s="58">
        <f t="shared" si="16"/>
        <v>10.395115386102617</v>
      </c>
      <c r="Y25" s="58">
        <f t="shared" ref="Y25" si="18">MAX(Y31,Y35,Y39,Y43,Y47,Y51,Y55,Y59,Y63,Y67,Y71,Y75,Y79,Y83,Y87,Y91,Y95,Y99,Y103,Y107)</f>
        <v>13.408170331896928</v>
      </c>
      <c r="Z25" s="58"/>
    </row>
    <row r="26" spans="1:26" ht="13.5" thickBot="1" x14ac:dyDescent="0.25">
      <c r="B26" s="59" t="s">
        <v>49</v>
      </c>
      <c r="C26" s="60">
        <f t="shared" ref="C26:X26" si="19">C25/C4^2*1000000</f>
        <v>72.321421176688105</v>
      </c>
      <c r="D26" s="60">
        <f t="shared" ref="D26" si="20">D25/D4^2*1000000</f>
        <v>71.946133229799074</v>
      </c>
      <c r="E26" s="60">
        <f t="shared" si="19"/>
        <v>71.98775237574651</v>
      </c>
      <c r="F26" s="60">
        <f t="shared" si="19"/>
        <v>72.325886967865259</v>
      </c>
      <c r="G26" s="60">
        <f t="shared" si="19"/>
        <v>72.898357659566358</v>
      </c>
      <c r="H26" s="60">
        <f t="shared" si="19"/>
        <v>73.021248654221324</v>
      </c>
      <c r="I26" s="60">
        <f t="shared" si="19"/>
        <v>73.277755175692249</v>
      </c>
      <c r="J26" s="60">
        <f t="shared" si="19"/>
        <v>73.438934445150835</v>
      </c>
      <c r="K26" s="60">
        <f t="shared" si="19"/>
        <v>73.447895810607534</v>
      </c>
      <c r="L26" s="60">
        <f t="shared" si="19"/>
        <v>76.218655388511706</v>
      </c>
      <c r="M26" s="60">
        <f t="shared" si="19"/>
        <v>73.636153069912766</v>
      </c>
      <c r="N26" s="60">
        <f t="shared" si="19"/>
        <v>73.976032421648355</v>
      </c>
      <c r="O26" s="60">
        <f t="shared" si="19"/>
        <v>74.012259565195848</v>
      </c>
      <c r="P26" s="60">
        <f t="shared" si="19"/>
        <v>72.187703407370719</v>
      </c>
      <c r="Q26" s="60">
        <f t="shared" si="19"/>
        <v>74.335954686836146</v>
      </c>
      <c r="R26" s="60">
        <f t="shared" si="19"/>
        <v>76.516562778775054</v>
      </c>
      <c r="S26" s="60">
        <f t="shared" si="19"/>
        <v>73.905133778273253</v>
      </c>
      <c r="T26" s="60">
        <f t="shared" si="19"/>
        <v>72.900043762944463</v>
      </c>
      <c r="U26" s="60">
        <f t="shared" si="19"/>
        <v>72.818709260885228</v>
      </c>
      <c r="V26" s="60">
        <f t="shared" si="19"/>
        <v>58.685182011006873</v>
      </c>
      <c r="W26" s="60">
        <f t="shared" si="19"/>
        <v>75.796909452590086</v>
      </c>
      <c r="X26" s="60">
        <f t="shared" si="19"/>
        <v>75.116535062005326</v>
      </c>
      <c r="Y26" s="60">
        <f t="shared" ref="Y26" si="21">Y25/Y4^2*1000000</f>
        <v>73.513772902346815</v>
      </c>
      <c r="Z26" s="60"/>
    </row>
    <row r="27" spans="1:26" ht="13.5" thickTop="1" x14ac:dyDescent="0.2"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x14ac:dyDescent="0.2">
      <c r="B28" s="1" t="s">
        <v>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87">
        <v>1</v>
      </c>
      <c r="B29" s="188" t="str">
        <f>Lähteandmed!B24</f>
        <v>Tuule piirkiirus</v>
      </c>
      <c r="C29" s="6">
        <f>SQRT((kaalutegur R_1*[1]!juhe(C5,6)+jaitetegur R_1*[1]!Jaitekoormus_EN(C$5,JaideJ,hj))^2+(tuuletegur R_1*[1]!Tuulekoormus_en(C$5,Qt,ht,zo,C$4,JaideJ,jaitetegur R_1))^2)</f>
        <v>0.15459312681821361</v>
      </c>
      <c r="D29" s="6">
        <f>SQRT((kaalutegur R_1*[1]!juhe(D5,6)+jaitetegur R_1*[1]!Jaitekoormus_EN(D$5,JaideJ,hj))^2+(tuuletegur R_1*[1]!Tuulekoormus_en(D$5,Qt,ht,zo,D$4,JaideJ,jaitetegur R_1))^2)</f>
        <v>0.15431527428014871</v>
      </c>
      <c r="E29" s="6">
        <f>SQRT((kaalutegur R_1*[1]!juhe(E5,6)+jaitetegur R_1*[1]!Jaitekoormus_EN(E$5,JaideJ,hj))^2+(tuuletegur R_1*[1]!Tuulekoormus_en(E$5,Qt,ht,zo,E$4,JaideJ,jaitetegur R_1))^2)</f>
        <v>0.15434636916917951</v>
      </c>
      <c r="F29" s="6">
        <f>SQRT((kaalutegur R_1*[1]!juhe(F5,6)+jaitetegur R_1*[1]!Jaitekoormus_EN(F$5,JaideJ,hj))^2+(tuuletegur R_1*[1]!Tuulekoormus_en(F$5,Qt,ht,zo,F$4,JaideJ,jaitetegur R_1))^2)</f>
        <v>0.15459641893910436</v>
      </c>
      <c r="G29" s="6">
        <f>SQRT((kaalutegur R_1*[1]!juhe(G5,6)+jaitetegur R_1*[1]!Jaitekoormus_EN(G$5,JaideJ,hj))^2+(tuuletegur R_1*[1]!Tuulekoormus_en(G$5,Qt,ht,zo,G$4,JaideJ,jaitetegur R_1))^2)</f>
        <v>0.1550098082399114</v>
      </c>
      <c r="H29" s="6">
        <f>SQRT((kaalutegur R_1*[1]!juhe(H5,6)+jaitetegur R_1*[1]!Jaitekoormus_EN(H$5,JaideJ,hj))^2+(tuuletegur R_1*[1]!Tuulekoormus_en(H$5,Qt,ht,zo,H$4,JaideJ,jaitetegur R_1))^2)</f>
        <v>0.15539648733445355</v>
      </c>
      <c r="I29" s="6">
        <f>SQRT((kaalutegur R_1*[1]!juhe(I5,6)+jaitetegur R_1*[1]!Jaitekoormus_EN(I$5,JaideJ,hj))^2+(tuuletegur R_1*[1]!Tuulekoormus_en(I$5,Qt,ht,zo,I$4,JaideJ,jaitetegur R_1))^2)</f>
        <v>0.15570270274817297</v>
      </c>
      <c r="J29" s="6">
        <f>SQRT((kaalutegur R_1*[1]!juhe(J5,6)+jaitetegur R_1*[1]!Jaitekoormus_EN(J$5,JaideJ,hj))^2+(tuuletegur R_1*[1]!Tuulekoormus_en(J$5,Qt,ht,zo,J$4,JaideJ,jaitetegur R_1))^2)</f>
        <v>0.15581709405720789</v>
      </c>
      <c r="K29" s="6">
        <f>SQRT((kaalutegur R_1*[1]!juhe(K5,6)+jaitetegur R_1*[1]!Jaitekoormus_EN(K$5,JaideJ,hj))^2+(tuuletegur R_1*[1]!Tuulekoormus_en(K$5,Qt,ht,zo,K$4,JaideJ,jaitetegur R_1))^2)</f>
        <v>0.15591386262479989</v>
      </c>
      <c r="L29" s="6">
        <f>SQRT((kaalutegur R_1*[1]!juhe(L5,6)+jaitetegur R_1*[1]!Jaitekoormus_EN(L$5,JaideJ,hj))^2+(tuuletegur R_1*[1]!Tuulekoormus_en(L$5,Qt,ht,zo,L$4,JaideJ,jaitetegur R_1))^2)</f>
        <v>0.15888649012282094</v>
      </c>
      <c r="M29" s="6">
        <f>SQRT((kaalutegur R_1*[1]!juhe(M5,6)+jaitetegur R_1*[1]!Jaitekoormus_EN(M$5,JaideJ,hj))^2+(tuuletegur R_1*[1]!Tuulekoormus_en(M$5,Qt,ht,zo,M$4,JaideJ,jaitetegur R_1))^2)</f>
        <v>0.15623379087613712</v>
      </c>
      <c r="N29" s="6">
        <f>SQRT((kaalutegur R_1*[1]!juhe(N5,6)+jaitetegur R_1*[1]!Jaitekoormus_EN(N$5,JaideJ,hj))^2+(tuuletegur R_1*[1]!Tuulekoormus_en(N$5,Qt,ht,zo,N$4,JaideJ,jaitetegur R_1))^2)</f>
        <v>0.15648261954958712</v>
      </c>
      <c r="O29" s="6">
        <f>SQRT((kaalutegur R_1*[1]!juhe(O5,6)+jaitetegur R_1*[1]!Jaitekoormus_EN(O$5,JaideJ,hj))^2+(tuuletegur R_1*[1]!Tuulekoormus_en(O$5,Qt,ht,zo,O$4,JaideJ,jaitetegur R_1))^2)</f>
        <v>0.15692104593000186</v>
      </c>
      <c r="P29" s="6">
        <f>SQRT((kaalutegur R_1*[1]!juhe(P5,6)+jaitetegur R_1*[1]!Jaitekoormus_EN(P$5,JaideJ,hj))^2+(tuuletegur R_1*[1]!Tuulekoormus_en(P$5,Qt,ht,zo,P$4,JaideJ,jaitetegur R_1))^2)</f>
        <v>0.15457655812456003</v>
      </c>
      <c r="Q29" s="6">
        <f>SQRT((kaalutegur R_1*[1]!juhe(Q5,6)+jaitetegur R_1*[1]!Jaitekoormus_EN(Q$5,JaideJ,hj))^2+(tuuletegur R_1*[1]!Tuulekoormus_en(Q$5,Qt,ht,zo,Q$4,JaideJ,jaitetegur R_1))^2)</f>
        <v>0.15713357841879394</v>
      </c>
      <c r="R29" s="6">
        <f>SQRT((kaalutegur R_1*[1]!juhe(R5,6)+jaitetegur R_1*[1]!Jaitekoormus_EN(R$5,JaideJ,hj))^2+(tuuletegur R_1*[1]!Tuulekoormus_en(R$5,Qt,ht,zo,R$4,JaideJ,jaitetegur R_1))^2)</f>
        <v>0.15947671627598609</v>
      </c>
      <c r="S29" s="6">
        <f>SQRT((kaalutegur R_1*[1]!juhe(S5,6)+jaitetegur R_1*[1]!Jaitekoormus_EN(S$5,JaideJ,hj))^2+(tuuletegur R_1*[1]!Tuulekoormus_en(S$5,Qt,ht,zo,S$4,JaideJ,jaitetegur R_1))^2)</f>
        <v>0.15663269614994246</v>
      </c>
      <c r="T29" s="6">
        <f>SQRT((kaalutegur R_1*[1]!juhe(T5,6)+jaitetegur R_1*[1]!Jaitekoormus_EN(T$5,JaideJ,hj))^2+(tuuletegur R_1*[1]!Tuulekoormus_en(T$5,Qt,ht,zo,T$4,JaideJ,jaitetegur R_1))^2)</f>
        <v>0.15516189653918624</v>
      </c>
      <c r="U29" s="6">
        <f>SQRT((kaalutegur R_1*[1]!juhe(U5,6)+jaitetegur R_1*[1]!Jaitekoormus_EN(U$5,JaideJ,hj))^2+(tuuletegur R_1*[1]!Tuulekoormus_en(U$5,Qt,ht,zo,U$4,JaideJ,jaitetegur R_1))^2)</f>
        <v>0.15528246591669104</v>
      </c>
      <c r="V29" s="6">
        <f>SQRT((kaalutegur R_1*[1]!juhe(V5,6)+jaitetegur R_1*[1]!Jaitekoormus_EN(V$5,JaideJ,hj))^2+(tuuletegur R_1*[1]!Tuulekoormus_en(V$5,Qt,ht,zo,V$4,JaideJ,jaitetegur R_1))^2)</f>
        <v>0.15694646134781787</v>
      </c>
      <c r="W29" s="6">
        <f>SQRT((kaalutegur R_1*[1]!juhe(W5,6)+jaitetegur R_1*[1]!Jaitekoormus_EN(W$5,JaideJ,hj))^2+(tuuletegur R_1*[1]!Tuulekoormus_en(W$5,Qt,ht,zo,W$4,JaideJ,jaitetegur R_1))^2)</f>
        <v>0.15861103469379345</v>
      </c>
      <c r="X29" s="6">
        <f>SQRT((kaalutegur R_1*[1]!juhe(X5,6)+jaitetegur R_1*[1]!Jaitekoormus_EN(X$5,JaideJ,hj))^2+(tuuletegur R_1*[1]!Tuulekoormus_en(X$5,Qt,ht,zo,X$4,JaideJ,jaitetegur R_1))^2)</f>
        <v>0.15817291688911561</v>
      </c>
      <c r="Y29" s="6">
        <f>SQRT((kaalutegur R_1*[1]!juhe(Y5,6)+jaitetegur R_1*[1]!Jaitekoormus_EN(Y$5,JaideJ,hj))^2+(tuuletegur R_1*[1]!Tuulekoormus_en(Y$5,Qt,ht,zo,Y$4,JaideJ,jaitetegur R_1))^2)</f>
        <v>0.15632022948214946</v>
      </c>
      <c r="Z29" s="6"/>
    </row>
    <row r="30" spans="1:26" x14ac:dyDescent="0.2">
      <c r="A30" s="187"/>
      <c r="B30" s="188"/>
      <c r="C30" s="3">
        <f>[1]!Olekuvorrand(C$4,C$5,C$8,5,C$11,Lähteandmed!$C24,C29)</f>
        <v>271.4574933052063</v>
      </c>
      <c r="D30" s="3">
        <f>[1]!Olekuvorrand(D$4,D$5,D$8,5,D$11,Lähteandmed!$C24,D29)</f>
        <v>272.40878343582153</v>
      </c>
      <c r="E30" s="3">
        <f>[1]!Olekuvorrand(E$4,E$5,E$8,5,E$11,Lähteandmed!$C24,E29)</f>
        <v>272.30352163314819</v>
      </c>
      <c r="F30" s="3">
        <f>[1]!Olekuvorrand(F$4,F$5,F$8,5,F$11,Lähteandmed!$C24,F29)</f>
        <v>271.44604921340942</v>
      </c>
      <c r="G30" s="3">
        <f>[1]!Olekuvorrand(G$4,G$5,G$8,5,G$11,Lähteandmed!$C24,G29)</f>
        <v>269.98871564865112</v>
      </c>
      <c r="H30" s="3">
        <f>[1]!Olekuvorrand(H$4,H$5,H$8,5,H$11,Lähteandmed!$C24,H29)</f>
        <v>270.21139860153198</v>
      </c>
      <c r="I30" s="3">
        <f>[1]!Olekuvorrand(I$4,I$5,I$8,5,I$11,Lähteandmed!$C24,I29)</f>
        <v>269.77294683456421</v>
      </c>
      <c r="J30" s="3">
        <f>[1]!Olekuvorrand(J$4,J$5,J$8,5,J$11,Lähteandmed!$C24,J29)</f>
        <v>269.3602442741394</v>
      </c>
      <c r="K30" s="3">
        <f>[1]!Olekuvorrand(K$4,K$5,K$8,5,K$11,Lähteandmed!$C24,K29)</f>
        <v>269.49495077133179</v>
      </c>
      <c r="L30" s="3">
        <f>[1]!Olekuvorrand(L$4,L$5,L$8,5,L$11,Lähteandmed!$C24,L29)</f>
        <v>264.06961679458618</v>
      </c>
      <c r="M30" s="3">
        <f>[1]!Olekuvorrand(M$4,M$5,M$8,5,M$11,Lähteandmed!$C24,M29)</f>
        <v>269.33389902114868</v>
      </c>
      <c r="N30" s="3">
        <f>[1]!Olekuvorrand(N$4,N$5,N$8,5,N$11,Lähteandmed!$C24,N29)</f>
        <v>268.47702264785767</v>
      </c>
      <c r="O30" s="3">
        <f>[1]!Olekuvorrand(O$4,O$5,O$8,5,O$11,Lähteandmed!$C24,O29)</f>
        <v>269.07438039779663</v>
      </c>
      <c r="P30" s="3">
        <f>[1]!Olekuvorrand(P$4,P$5,P$8,5,P$11,Lähteandmed!$C24,P29)</f>
        <v>271.94827795028687</v>
      </c>
      <c r="Q30" s="3">
        <f>[1]!Olekuvorrand(Q$4,Q$5,Q$8,5,Q$11,Lähteandmed!$C24,Q29)</f>
        <v>268.21345090866089</v>
      </c>
      <c r="R30" s="3">
        <f>[1]!Olekuvorrand(R$4,R$5,R$8,5,R$11,Lähteandmed!$C24,R29)</f>
        <v>263.85527849197388</v>
      </c>
      <c r="S30" s="3">
        <f>[1]!Olekuvorrand(S$4,S$5,S$8,5,S$11,Lähteandmed!$C24,S29)</f>
        <v>268.99617910385132</v>
      </c>
      <c r="T30" s="3">
        <f>[1]!Olekuvorrand(T$4,T$5,T$8,5,T$11,Lähteandmed!$C24,T29)</f>
        <v>270.25645971298218</v>
      </c>
      <c r="U30" s="3">
        <f>[1]!Olekuvorrand(U$4,U$5,U$8,5,U$11,Lähteandmed!$C24,U29)</f>
        <v>270.7858681678772</v>
      </c>
      <c r="V30" s="3">
        <f>[1]!Olekuvorrand(V$4,V$5,V$8,5,V$11,Lähteandmed!$C24,V29)</f>
        <v>342.30500459671021</v>
      </c>
      <c r="W30" s="3">
        <f>[1]!Olekuvorrand(W$4,W$5,W$8,5,W$11,Lähteandmed!$C24,W29)</f>
        <v>265.17289876937866</v>
      </c>
      <c r="X30" s="3">
        <f>[1]!Olekuvorrand(X$4,X$5,X$8,5,X$11,Lähteandmed!$C24,X29)</f>
        <v>266.978919506073</v>
      </c>
      <c r="Y30" s="3">
        <f>[1]!Olekuvorrand(Y$4,Y$5,Y$8,5,Y$11,Lähteandmed!$C24,Y29)</f>
        <v>269.94556188583374</v>
      </c>
      <c r="Z30" s="3"/>
    </row>
    <row r="31" spans="1:26" ht="12.75" customHeight="1" x14ac:dyDescent="0.2">
      <c r="A31" s="42"/>
      <c r="B31" s="188"/>
      <c r="C31" s="3">
        <f>[1]!ripe(C30,C$11+Lähteandmed!$E24*$I$13,C$4,0)</f>
        <v>6.7937839856930582</v>
      </c>
      <c r="D31" s="3">
        <f>[1]!ripe(D30,D$11+Lähteandmed!$E24*$I$13,D$4,0)</f>
        <v>7.0572750182491442</v>
      </c>
      <c r="E31" s="3">
        <f>[1]!ripe(E30,E$11+Lähteandmed!$E24*$I$13,E$4,0)</f>
        <v>7.0272463539252996</v>
      </c>
      <c r="F31" s="3">
        <f>[1]!ripe(F30,F$11+Lähteandmed!$E24*$I$13,F$4,0)</f>
        <v>6.7907271530261184</v>
      </c>
      <c r="G31" s="3">
        <f>[1]!ripe(G30,G$11+Lähteandmed!$E24*$I$13,G$4,0)</f>
        <v>6.4182890460108535</v>
      </c>
      <c r="H31" s="3">
        <f>[1]!ripe(H30,H$11+Lähteandmed!$E24*$I$13,H$4,0)</f>
        <v>6.0530289283215239</v>
      </c>
      <c r="I31" s="3">
        <f>[1]!ripe(I30,I$11+Lähteandmed!$E24*$I$13,I$4,0)</f>
        <v>5.7918690727623519</v>
      </c>
      <c r="J31" s="3">
        <f>[1]!ripe(J30,J$11+Lähteandmed!$E24*$I$13,J$4,0)</f>
        <v>5.7025201962594956</v>
      </c>
      <c r="K31" s="3">
        <f>[1]!ripe(K30,K$11+Lähteandmed!$E24*$I$13,K$4,0)</f>
        <v>5.6179299148115369</v>
      </c>
      <c r="L31" s="3">
        <f>[1]!ripe(L30,L$11+Lähteandmed!$E24*$I$13,L$4,0)</f>
        <v>3.6817332404844421</v>
      </c>
      <c r="M31" s="3">
        <f>[1]!ripe(M30,M$11+Lähteandmed!$E24*$I$13,M$4,0)</f>
        <v>5.359209053807394</v>
      </c>
      <c r="N31" s="3">
        <f>[1]!ripe(N30,N$11+Lähteandmed!$E24*$I$13,N$4,0)</f>
        <v>5.1803973308230207</v>
      </c>
      <c r="O31" s="3">
        <f>[1]!ripe(O30,O$11+Lähteandmed!$E24*$I$13,O$4,0)</f>
        <v>4.8417702049274505</v>
      </c>
      <c r="P31" s="3">
        <f>[1]!ripe(P30,P$11+Lähteandmed!$E24*$I$13,P$4,0)</f>
        <v>6.7983434014083786</v>
      </c>
      <c r="Q31" s="3">
        <f>[1]!ripe(Q30,Q$11+Lähteandmed!$E24*$I$13,Q$4,0)</f>
        <v>4.7058402887014461</v>
      </c>
      <c r="R31" s="3">
        <f>[1]!ripe(R30,R$11+Lähteandmed!$E24*$I$13,R$4,0)</f>
        <v>3.3751385840027481</v>
      </c>
      <c r="S31" s="3">
        <f>[1]!ripe(S30,S$11+Lähteandmed!$E24*$I$13,S$4,0)</f>
        <v>5.0559529743643488</v>
      </c>
      <c r="T31" s="3">
        <f>[1]!ripe(T30,T$11+Lähteandmed!$E24*$I$13,T$4,0)</f>
        <v>6.2678642406564045</v>
      </c>
      <c r="U31" s="3">
        <f>[1]!ripe(U30,U$11+Lähteandmed!$E24*$I$13,U$4,0)</f>
        <v>6.1439417156900218</v>
      </c>
      <c r="V31" s="3">
        <f>[1]!ripe(V30,V$11+Lähteandmed!$E24*$I$13,V$4,0)</f>
        <v>3.7915585159378025</v>
      </c>
      <c r="W31" s="3">
        <f>[1]!ripe(W30,W$11+Lähteandmed!$E24*$I$13,W$4,0)</f>
        <v>3.8197749201808442</v>
      </c>
      <c r="X31" s="3">
        <f>[1]!ripe(X30,X$11+Lähteandmed!$E24*$I$13,X$4,0)</f>
        <v>4.0495505710963977</v>
      </c>
      <c r="Y31" s="3">
        <f>[1]!ripe(Y30,Y$11+Lähteandmed!$E24*$I$13,Y$4,0)</f>
        <v>5.2785500609611535</v>
      </c>
      <c r="Z31" s="3"/>
    </row>
    <row r="32" spans="1:26" x14ac:dyDescent="0.2">
      <c r="A32" s="42"/>
      <c r="B32" s="188"/>
      <c r="C32" s="55">
        <f t="shared" ref="C32:X32" si="22">C31/C$4^2*1000000</f>
        <v>28.779828122910629</v>
      </c>
      <c r="D32" s="55">
        <f t="shared" ref="D32" si="23">D31/D$4^2*1000000</f>
        <v>28.679324878819831</v>
      </c>
      <c r="E32" s="55">
        <f t="shared" si="22"/>
        <v>28.690411174796075</v>
      </c>
      <c r="F32" s="55">
        <f t="shared" si="22"/>
        <v>28.781041472656892</v>
      </c>
      <c r="G32" s="55">
        <f t="shared" si="22"/>
        <v>28.936394549788407</v>
      </c>
      <c r="H32" s="55">
        <f t="shared" si="22"/>
        <v>28.912547880782505</v>
      </c>
      <c r="I32" s="55">
        <f t="shared" si="22"/>
        <v>28.959538351304527</v>
      </c>
      <c r="J32" s="55">
        <f t="shared" si="22"/>
        <v>29.003908951199513</v>
      </c>
      <c r="K32" s="55">
        <f t="shared" si="22"/>
        <v>28.989411406928202</v>
      </c>
      <c r="L32" s="55">
        <f t="shared" si="22"/>
        <v>29.585001466023137</v>
      </c>
      <c r="M32" s="55">
        <f t="shared" si="22"/>
        <v>29.006746007068891</v>
      </c>
      <c r="N32" s="55">
        <f t="shared" si="22"/>
        <v>29.099324489481937</v>
      </c>
      <c r="O32" s="55">
        <f t="shared" si="22"/>
        <v>29.034722623722427</v>
      </c>
      <c r="P32" s="55">
        <f t="shared" si="22"/>
        <v>28.727889210712906</v>
      </c>
      <c r="Q32" s="55">
        <f t="shared" si="22"/>
        <v>29.127920220006114</v>
      </c>
      <c r="R32" s="55">
        <f t="shared" si="22"/>
        <v>29.609034333712014</v>
      </c>
      <c r="S32" s="55">
        <f t="shared" si="22"/>
        <v>29.043163460637221</v>
      </c>
      <c r="T32" s="55">
        <f t="shared" si="22"/>
        <v>28.907727157741327</v>
      </c>
      <c r="U32" s="55">
        <f t="shared" si="22"/>
        <v>28.851210193718604</v>
      </c>
      <c r="V32" s="55">
        <f t="shared" si="22"/>
        <v>22.823212909797707</v>
      </c>
      <c r="W32" s="55">
        <f t="shared" si="22"/>
        <v>29.461909705918121</v>
      </c>
      <c r="X32" s="55">
        <f t="shared" si="22"/>
        <v>29.262610001020281</v>
      </c>
      <c r="Y32" s="55">
        <f>Y31/Y$4^2*1000000</f>
        <v>28.941020350258942</v>
      </c>
      <c r="Z32" s="55"/>
    </row>
    <row r="33" spans="1:26" x14ac:dyDescent="0.2">
      <c r="A33" s="177">
        <v>2</v>
      </c>
      <c r="B33" s="189" t="str">
        <f>Lähteandmed!B27</f>
        <v>Miinimumtemperatuur</v>
      </c>
      <c r="C33" s="9">
        <f>SQRT((kaalutegur R_2*[1]!juhe(C5,6)+jaitetegur R_2*[1]!Jaitekoormus_EN(C$5,JaideJ,hj))^2+(tuuletegur R_2*[1]!Tuulekoormus_en(C$5,Qt,ht,zo,C$4,JaideJ,jaitetegur R_2))^2)</f>
        <v>6.25E-2</v>
      </c>
      <c r="D33" s="9">
        <f>SQRT((kaalutegur R_2*[1]!juhe(D5,6)+jaitetegur R_2*[1]!Jaitekoormus_EN(D$5,JaideJ,hj))^2+(tuuletegur R_2*[1]!Tuulekoormus_en(D$5,Qt,ht,zo,D$4,JaideJ,jaitetegur R_2))^2)</f>
        <v>6.25E-2</v>
      </c>
      <c r="E33" s="9">
        <f>SQRT((kaalutegur R_2*[1]!juhe(E5,6)+jaitetegur R_2*[1]!Jaitekoormus_EN(E$5,JaideJ,hj))^2+(tuuletegur R_2*[1]!Tuulekoormus_en(E$5,Qt,ht,zo,E$4,JaideJ,jaitetegur R_2))^2)</f>
        <v>6.25E-2</v>
      </c>
      <c r="F33" s="9">
        <f>SQRT((kaalutegur R_2*[1]!juhe(F5,6)+jaitetegur R_2*[1]!Jaitekoormus_EN(F$5,JaideJ,hj))^2+(tuuletegur R_2*[1]!Tuulekoormus_en(F$5,Qt,ht,zo,F$4,JaideJ,jaitetegur R_2))^2)</f>
        <v>6.25E-2</v>
      </c>
      <c r="G33" s="9">
        <f>SQRT((kaalutegur R_2*[1]!juhe(G5,6)+jaitetegur R_2*[1]!Jaitekoormus_EN(G$5,JaideJ,hj))^2+(tuuletegur R_2*[1]!Tuulekoormus_en(G$5,Qt,ht,zo,G$4,JaideJ,jaitetegur R_2))^2)</f>
        <v>6.25E-2</v>
      </c>
      <c r="H33" s="9">
        <f>SQRT((kaalutegur R_2*[1]!juhe(H5,6)+jaitetegur R_2*[1]!Jaitekoormus_EN(H$5,JaideJ,hj))^2+(tuuletegur R_2*[1]!Tuulekoormus_en(H$5,Qt,ht,zo,H$4,JaideJ,jaitetegur R_2))^2)</f>
        <v>6.25E-2</v>
      </c>
      <c r="I33" s="9">
        <f>SQRT((kaalutegur R_2*[1]!juhe(I5,6)+jaitetegur R_2*[1]!Jaitekoormus_EN(I$5,JaideJ,hj))^2+(tuuletegur R_2*[1]!Tuulekoormus_en(I$5,Qt,ht,zo,I$4,JaideJ,jaitetegur R_2))^2)</f>
        <v>6.25E-2</v>
      </c>
      <c r="J33" s="9">
        <f>SQRT((kaalutegur R_2*[1]!juhe(J5,6)+jaitetegur R_2*[1]!Jaitekoormus_EN(J$5,JaideJ,hj))^2+(tuuletegur R_2*[1]!Tuulekoormus_en(J$5,Qt,ht,zo,J$4,JaideJ,jaitetegur R_2))^2)</f>
        <v>6.25E-2</v>
      </c>
      <c r="K33" s="9">
        <f>SQRT((kaalutegur R_2*[1]!juhe(K5,6)+jaitetegur R_2*[1]!Jaitekoormus_EN(K$5,JaideJ,hj))^2+(tuuletegur R_2*[1]!Tuulekoormus_en(K$5,Qt,ht,zo,K$4,JaideJ,jaitetegur R_2))^2)</f>
        <v>6.25E-2</v>
      </c>
      <c r="L33" s="9">
        <f>SQRT((kaalutegur R_2*[1]!juhe(L5,6)+jaitetegur R_2*[1]!Jaitekoormus_EN(L$5,JaideJ,hj))^2+(tuuletegur R_2*[1]!Tuulekoormus_en(L$5,Qt,ht,zo,L$4,JaideJ,jaitetegur R_2))^2)</f>
        <v>6.25E-2</v>
      </c>
      <c r="M33" s="9">
        <f>SQRT((kaalutegur R_2*[1]!juhe(M5,6)+jaitetegur R_2*[1]!Jaitekoormus_EN(M$5,JaideJ,hj))^2+(tuuletegur R_2*[1]!Tuulekoormus_en(M$5,Qt,ht,zo,M$4,JaideJ,jaitetegur R_2))^2)</f>
        <v>6.25E-2</v>
      </c>
      <c r="N33" s="9">
        <f>SQRT((kaalutegur R_2*[1]!juhe(N5,6)+jaitetegur R_2*[1]!Jaitekoormus_EN(N$5,JaideJ,hj))^2+(tuuletegur R_2*[1]!Tuulekoormus_en(N$5,Qt,ht,zo,N$4,JaideJ,jaitetegur R_2))^2)</f>
        <v>6.25E-2</v>
      </c>
      <c r="O33" s="9">
        <f>SQRT((kaalutegur R_2*[1]!juhe(O5,6)+jaitetegur R_2*[1]!Jaitekoormus_EN(O$5,JaideJ,hj))^2+(tuuletegur R_2*[1]!Tuulekoormus_en(O$5,Qt,ht,zo,O$4,JaideJ,jaitetegur R_2))^2)</f>
        <v>6.25E-2</v>
      </c>
      <c r="P33" s="9">
        <f>SQRT((kaalutegur R_2*[1]!juhe(P5,6)+jaitetegur R_2*[1]!Jaitekoormus_EN(P$5,JaideJ,hj))^2+(tuuletegur R_2*[1]!Tuulekoormus_en(P$5,Qt,ht,zo,P$4,JaideJ,jaitetegur R_2))^2)</f>
        <v>6.25E-2</v>
      </c>
      <c r="Q33" s="9">
        <f>SQRT((kaalutegur R_2*[1]!juhe(Q5,6)+jaitetegur R_2*[1]!Jaitekoormus_EN(Q$5,JaideJ,hj))^2+(tuuletegur R_2*[1]!Tuulekoormus_en(Q$5,Qt,ht,zo,Q$4,JaideJ,jaitetegur R_2))^2)</f>
        <v>6.25E-2</v>
      </c>
      <c r="R33" s="9">
        <f>SQRT((kaalutegur R_2*[1]!juhe(R5,6)+jaitetegur R_2*[1]!Jaitekoormus_EN(R$5,JaideJ,hj))^2+(tuuletegur R_2*[1]!Tuulekoormus_en(R$5,Qt,ht,zo,R$4,JaideJ,jaitetegur R_2))^2)</f>
        <v>6.25E-2</v>
      </c>
      <c r="S33" s="9">
        <f>SQRT((kaalutegur R_2*[1]!juhe(S5,6)+jaitetegur R_2*[1]!Jaitekoormus_EN(S$5,JaideJ,hj))^2+(tuuletegur R_2*[1]!Tuulekoormus_en(S$5,Qt,ht,zo,S$4,JaideJ,jaitetegur R_2))^2)</f>
        <v>6.25E-2</v>
      </c>
      <c r="T33" s="9">
        <f>SQRT((kaalutegur R_2*[1]!juhe(T5,6)+jaitetegur R_2*[1]!Jaitekoormus_EN(T$5,JaideJ,hj))^2+(tuuletegur R_2*[1]!Tuulekoormus_en(T$5,Qt,ht,zo,T$4,JaideJ,jaitetegur R_2))^2)</f>
        <v>6.25E-2</v>
      </c>
      <c r="U33" s="9">
        <f>SQRT((kaalutegur R_2*[1]!juhe(U5,6)+jaitetegur R_2*[1]!Jaitekoormus_EN(U$5,JaideJ,hj))^2+(tuuletegur R_2*[1]!Tuulekoormus_en(U$5,Qt,ht,zo,U$4,JaideJ,jaitetegur R_2))^2)</f>
        <v>6.25E-2</v>
      </c>
      <c r="V33" s="9">
        <f>SQRT((kaalutegur R_2*[1]!juhe(V5,6)+jaitetegur R_2*[1]!Jaitekoormus_EN(V$5,JaideJ,hj))^2+(tuuletegur R_2*[1]!Tuulekoormus_en(V$5,Qt,ht,zo,V$4,JaideJ,jaitetegur R_2))^2)</f>
        <v>6.25E-2</v>
      </c>
      <c r="W33" s="9">
        <f>SQRT((kaalutegur R_2*[1]!juhe(W5,6)+jaitetegur R_2*[1]!Jaitekoormus_EN(W$5,JaideJ,hj))^2+(tuuletegur R_2*[1]!Tuulekoormus_en(W$5,Qt,ht,zo,W$4,JaideJ,jaitetegur R_2))^2)</f>
        <v>6.25E-2</v>
      </c>
      <c r="X33" s="9">
        <f>SQRT((kaalutegur R_2*[1]!juhe(X5,6)+jaitetegur R_2*[1]!Jaitekoormus_EN(X$5,JaideJ,hj))^2+(tuuletegur R_2*[1]!Tuulekoormus_en(X$5,Qt,ht,zo,X$4,JaideJ,jaitetegur R_2))^2)</f>
        <v>6.25E-2</v>
      </c>
      <c r="Y33" s="9">
        <f>SQRT((kaalutegur R_2*[1]!juhe(Y5,6)+jaitetegur R_2*[1]!Jaitekoormus_EN(Y$5,JaideJ,hj))^2+(tuuletegur R_2*[1]!Tuulekoormus_en(Y$5,Qt,ht,zo,Y$4,JaideJ,jaitetegur R_2))^2)</f>
        <v>6.25E-2</v>
      </c>
      <c r="Z33" s="9"/>
    </row>
    <row r="34" spans="1:26" x14ac:dyDescent="0.2">
      <c r="A34" s="177"/>
      <c r="B34" s="189"/>
      <c r="C34" s="22">
        <f>[1]!Olekuvorrand(C$4,C$5,C$8,5,C$11,Lähteandmed!$C27,C33)</f>
        <v>133.59588384628296</v>
      </c>
      <c r="D34" s="22">
        <f>[1]!Olekuvorrand(D$4,D$5,D$8,5,D$11,Lähteandmed!$C27,D33)</f>
        <v>133.54367017745972</v>
      </c>
      <c r="E34" s="22">
        <f>[1]!Olekuvorrand(E$4,E$5,E$8,5,E$11,Lähteandmed!$C27,E33)</f>
        <v>133.54939222335815</v>
      </c>
      <c r="F34" s="22">
        <f>[1]!Olekuvorrand(F$4,F$5,F$8,5,F$11,Lähteandmed!$C27,F33)</f>
        <v>133.59647989273071</v>
      </c>
      <c r="G34" s="22">
        <f>[1]!Olekuvorrand(G$4,G$5,G$8,5,G$11,Lähteandmed!$C27,G33)</f>
        <v>133.67682695388794</v>
      </c>
      <c r="H34" s="22">
        <f>[1]!Olekuvorrand(H$4,H$5,H$8,5,H$11,Lähteandmed!$C27,H33)</f>
        <v>135.08325815200806</v>
      </c>
      <c r="I34" s="22">
        <f>[1]!Olekuvorrand(I$4,I$5,I$8,5,I$11,Lähteandmed!$C27,I33)</f>
        <v>135.75595617294312</v>
      </c>
      <c r="J34" s="22">
        <f>[1]!Olekuvorrand(J$4,J$5,J$8,5,J$11,Lähteandmed!$C27,J33)</f>
        <v>135.80912351608276</v>
      </c>
      <c r="K34" s="22">
        <f>[1]!Olekuvorrand(K$4,K$5,K$8,5,K$11,Lähteandmed!$C27,K33)</f>
        <v>136.26652956008911</v>
      </c>
      <c r="L34" s="22">
        <f>[1]!Olekuvorrand(L$4,L$5,L$8,5,L$11,Lähteandmed!$C27,L33)</f>
        <v>144.4430947303772</v>
      </c>
      <c r="M34" s="22">
        <f>[1]!Olekuvorrand(M$4,M$5,M$8,5,M$11,Lähteandmed!$C27,M33)</f>
        <v>137.30877637863159</v>
      </c>
      <c r="N34" s="22">
        <f>[1]!Olekuvorrand(N$4,N$5,N$8,5,N$11,Lähteandmed!$C27,N33)</f>
        <v>137.51739263534546</v>
      </c>
      <c r="O34" s="22">
        <f>[1]!Olekuvorrand(O$4,O$5,O$8,5,O$11,Lähteandmed!$C27,O33)</f>
        <v>139.84471559524536</v>
      </c>
      <c r="P34" s="22">
        <f>[1]!Olekuvorrand(P$4,P$5,P$8,5,P$11,Lähteandmed!$C27,P33)</f>
        <v>133.9302659034729</v>
      </c>
      <c r="Q34" s="22">
        <f>[1]!Olekuvorrand(Q$4,Q$5,Q$8,5,Q$11,Lähteandmed!$C27,Q33)</f>
        <v>139.96857404708862</v>
      </c>
      <c r="R34" s="22">
        <f>[1]!Olekuvorrand(R$4,R$5,R$8,5,R$11,Lähteandmed!$C27,R33)</f>
        <v>147.53085374832153</v>
      </c>
      <c r="S34" s="22">
        <f>[1]!Olekuvorrand(S$4,S$5,S$8,5,S$11,Lähteandmed!$C27,S33)</f>
        <v>138.57525587081909</v>
      </c>
      <c r="T34" s="22">
        <f>[1]!Olekuvorrand(T$4,T$5,T$8,5,T$11,Lähteandmed!$C27,T33)</f>
        <v>134.36287641525269</v>
      </c>
      <c r="U34" s="22">
        <f>[1]!Olekuvorrand(U$4,U$5,U$8,5,U$11,Lähteandmed!$C27,U33)</f>
        <v>135.17874479293823</v>
      </c>
      <c r="V34" s="22">
        <f>[1]!Olekuvorrand(V$4,V$5,V$8,5,V$11,Lähteandmed!$C27,V33)</f>
        <v>222.39059209823608</v>
      </c>
      <c r="W34" s="22">
        <f>[1]!Olekuvorrand(W$4,W$5,W$8,5,W$11,Lähteandmed!$C27,W33)</f>
        <v>144.11181211471558</v>
      </c>
      <c r="X34" s="22">
        <f>[1]!Olekuvorrand(X$4,X$5,X$8,5,X$11,Lähteandmed!$C27,X33)</f>
        <v>143.67455244064331</v>
      </c>
      <c r="Y34" s="22">
        <f>[1]!Olekuvorrand(Y$4,Y$5,Y$8,5,Y$11,Lähteandmed!$C27,Y33)</f>
        <v>138.17518949508667</v>
      </c>
      <c r="Z34" s="22"/>
    </row>
    <row r="35" spans="1:26" x14ac:dyDescent="0.2">
      <c r="A35" s="177"/>
      <c r="B35" s="189"/>
      <c r="C35" s="9">
        <f>[1]!ripe(C34,C$11+Lähteandmed!$E27*$I$13,C$4,0)</f>
        <v>13.804493953835262</v>
      </c>
      <c r="D35" s="9">
        <f>[1]!ripe(D34,D$11+Lähteandmed!$E27*$I$13,D$4,0)</f>
        <v>14.39576806252663</v>
      </c>
      <c r="E35" s="9">
        <f>[1]!ripe(E34,E$11+Lähteandmed!$E27*$I$13,E$4,0)</f>
        <v>14.328361198059241</v>
      </c>
      <c r="F35" s="9">
        <f>[1]!ripe(F34,F$11+Lähteandmed!$E27*$I$13,F$4,0)</f>
        <v>13.797639417260294</v>
      </c>
      <c r="G35" s="9">
        <f>[1]!ripe(G34,G$11+Lähteandmed!$E27*$I$13,G$4,0)</f>
        <v>12.963096564163896</v>
      </c>
      <c r="H35" s="9">
        <f>[1]!ripe(H34,H$11+Lähteandmed!$E27*$I$13,H$4,0)</f>
        <v>12.108069015160764</v>
      </c>
      <c r="I35" s="9">
        <f>[1]!ripe(I34,I$11+Lähteandmed!$E27*$I$13,I$4,0)</f>
        <v>11.509547216098406</v>
      </c>
      <c r="J35" s="9">
        <f>[1]!ripe(J34,J$11+Lähteandmed!$E27*$I$13,J$4,0)</f>
        <v>11.310228600810985</v>
      </c>
      <c r="K35" s="9">
        <f>[1]!ripe(K34,K$11+Lähteandmed!$E27*$I$13,K$4,0)</f>
        <v>11.110606182725897</v>
      </c>
      <c r="L35" s="9">
        <f>[1]!ripe(L34,L$11+Lähteandmed!$E27*$I$13,L$4,0)</f>
        <v>6.7309128745089843</v>
      </c>
      <c r="M35" s="9">
        <f>[1]!ripe(M34,M$11+Lähteandmed!$E27*$I$13,M$4,0)</f>
        <v>10.512195274037962</v>
      </c>
      <c r="N35" s="9">
        <f>[1]!ripe(N34,N$11+Lähteandmed!$E27*$I$13,N$4,0)</f>
        <v>10.113758157124904</v>
      </c>
      <c r="O35" s="9">
        <f>[1]!ripe(O34,O$11+Lähteandmed!$E27*$I$13,O$4,0)</f>
        <v>9.3160210764779219</v>
      </c>
      <c r="P35" s="9">
        <f>[1]!ripe(P34,P$11+Lähteandmed!$E27*$I$13,P$4,0)</f>
        <v>13.804182112653923</v>
      </c>
      <c r="Q35" s="9">
        <f>[1]!ripe(Q34,Q$11+Lähteandmed!$E27*$I$13,Q$4,0)</f>
        <v>9.0175217676576533</v>
      </c>
      <c r="R35" s="9">
        <f>[1]!ripe(R34,R$11+Lähteandmed!$E27*$I$13,R$4,0)</f>
        <v>6.0363517759496688</v>
      </c>
      <c r="S35" s="9">
        <f>[1]!ripe(S34,S$11+Lähteandmed!$E27*$I$13,S$4,0)</f>
        <v>9.8143930767885017</v>
      </c>
      <c r="T35" s="9">
        <f>[1]!ripe(T34,T$11+Lähteandmed!$E27*$I$13,T$4,0)</f>
        <v>12.607134089674092</v>
      </c>
      <c r="U35" s="9">
        <f>[1]!ripe(U34,U$11+Lähteandmed!$E27*$I$13,U$4,0)</f>
        <v>12.307353452677356</v>
      </c>
      <c r="V35" s="9">
        <f>[1]!ripe(V34,V$11+Lähteandmed!$E27*$I$13,V$4,0)</f>
        <v>5.8359908257876318</v>
      </c>
      <c r="W35" s="9">
        <f>[1]!ripe(W34,W$11+Lähteandmed!$E27*$I$13,W$4,0)</f>
        <v>7.0285757521710943</v>
      </c>
      <c r="X35" s="9">
        <f>[1]!ripe(X34,X$11+Lähteandmed!$E27*$I$13,X$4,0)</f>
        <v>7.5249556556173962</v>
      </c>
      <c r="Y35" s="9">
        <f>[1]!ripe(Y34,Y$11+Lähteandmed!$E27*$I$13,Y$4,0)</f>
        <v>10.312424157734403</v>
      </c>
      <c r="Z35" s="9"/>
    </row>
    <row r="36" spans="1:26" x14ac:dyDescent="0.2">
      <c r="A36" s="39"/>
      <c r="B36" s="189"/>
      <c r="C36" s="56">
        <f t="shared" ref="C36:X36" si="24">C35/C$4^2*1000000</f>
        <v>58.478598105531134</v>
      </c>
      <c r="D36" s="56">
        <f t="shared" ref="D36" si="25">D35/D$4^2*1000000</f>
        <v>58.501462402660842</v>
      </c>
      <c r="E36" s="56">
        <f t="shared" si="24"/>
        <v>58.498955853979339</v>
      </c>
      <c r="F36" s="56">
        <f t="shared" si="24"/>
        <v>58.478337200747582</v>
      </c>
      <c r="G36" s="56">
        <f t="shared" si="24"/>
        <v>58.443188531808403</v>
      </c>
      <c r="H36" s="56">
        <f t="shared" si="24"/>
        <v>57.834702145018298</v>
      </c>
      <c r="I36" s="56">
        <f t="shared" si="24"/>
        <v>57.548119583404862</v>
      </c>
      <c r="J36" s="56">
        <f t="shared" si="24"/>
        <v>57.525590311867596</v>
      </c>
      <c r="K36" s="56">
        <f t="shared" si="24"/>
        <v>57.332494085093302</v>
      </c>
      <c r="L36" s="56">
        <f t="shared" si="24"/>
        <v>54.087043860304306</v>
      </c>
      <c r="M36" s="56">
        <f t="shared" si="24"/>
        <v>56.897309888312471</v>
      </c>
      <c r="N36" s="56">
        <f t="shared" si="24"/>
        <v>56.810995687770109</v>
      </c>
      <c r="O36" s="56">
        <f t="shared" si="24"/>
        <v>55.865536046509142</v>
      </c>
      <c r="P36" s="56">
        <f t="shared" si="24"/>
        <v>58.332595304713841</v>
      </c>
      <c r="Q36" s="56">
        <f t="shared" si="24"/>
        <v>55.816100529621004</v>
      </c>
      <c r="R36" s="56">
        <f t="shared" si="24"/>
        <v>52.955024671162271</v>
      </c>
      <c r="S36" s="56">
        <f t="shared" si="24"/>
        <v>56.377308855795086</v>
      </c>
      <c r="T36" s="56">
        <f t="shared" si="24"/>
        <v>58.144780823649704</v>
      </c>
      <c r="U36" s="56">
        <f t="shared" si="24"/>
        <v>57.793849262078119</v>
      </c>
      <c r="V36" s="56">
        <f t="shared" si="24"/>
        <v>35.129633525814803</v>
      </c>
      <c r="W36" s="56">
        <f t="shared" si="24"/>
        <v>54.211378549463454</v>
      </c>
      <c r="X36" s="56">
        <f t="shared" si="24"/>
        <v>54.376365663137186</v>
      </c>
      <c r="Y36" s="56">
        <f>Y35/Y$4^2*1000000</f>
        <v>56.540541240059618</v>
      </c>
      <c r="Z36" s="56"/>
    </row>
    <row r="37" spans="1:26" x14ac:dyDescent="0.2">
      <c r="A37" s="187">
        <v>3</v>
      </c>
      <c r="B37" s="188" t="str">
        <f>Lähteandmed!B30</f>
        <v>Mõõdukas tuul</v>
      </c>
      <c r="C37" s="6">
        <f>SQRT((kaalutegur R_3*[1]!juhe(C5,6)+jaitetegur R_3*[1]!Jaitekoormus_EN(C$5,JaideJ,hj))^2+(tuuletegur R_3*[1]!Tuulekoormus_en(C$5,Qt,ht,zo,C$4,JaideJ,jaitetegur R_3))^2)</f>
        <v>8.4291728998218823E-2</v>
      </c>
      <c r="D37" s="6">
        <f>SQRT((kaalutegur R_3*[1]!juhe(D5,6)+jaitetegur R_3*[1]!Jaitekoormus_EN(D$5,JaideJ,hj))^2+(tuuletegur R_3*[1]!Tuulekoormus_en(D$5,Qt,ht,zo,D$4,JaideJ,jaitetegur R_3))^2)</f>
        <v>8.4210228714718532E-2</v>
      </c>
      <c r="E37" s="6">
        <f>SQRT((kaalutegur R_3*[1]!juhe(E5,6)+jaitetegur R_3*[1]!Jaitekoormus_EN(E$5,JaideJ,hj))^2+(tuuletegur R_3*[1]!Tuulekoormus_en(E$5,Qt,ht,zo,E$4,JaideJ,jaitetegur R_3))^2)</f>
        <v>8.4219346162941591E-2</v>
      </c>
      <c r="F37" s="6">
        <f>SQRT((kaalutegur R_3*[1]!juhe(F5,6)+jaitetegur R_3*[1]!Jaitekoormus_EN(F$5,JaideJ,hj))^2+(tuuletegur R_3*[1]!Tuulekoormus_en(F$5,Qt,ht,zo,F$4,JaideJ,jaitetegur R_3))^2)</f>
        <v>8.4292695056020203E-2</v>
      </c>
      <c r="G37" s="6">
        <f>SQRT((kaalutegur R_3*[1]!juhe(G5,6)+jaitetegur R_3*[1]!Jaitekoormus_EN(G$5,JaideJ,hj))^2+(tuuletegur R_3*[1]!Tuulekoormus_en(G$5,Qt,ht,zo,G$4,JaideJ,jaitetegur R_3))^2)</f>
        <v>8.4414077641657953E-2</v>
      </c>
      <c r="H37" s="6">
        <f>SQRT((kaalutegur R_3*[1]!juhe(H5,6)+jaitetegur R_3*[1]!Jaitekoormus_EN(H$5,JaideJ,hj))^2+(tuuletegur R_3*[1]!Tuulekoormus_en(H$5,Qt,ht,zo,H$4,JaideJ,jaitetegur R_3))^2)</f>
        <v>8.4527752390217481E-2</v>
      </c>
      <c r="I37" s="6">
        <f>SQRT((kaalutegur R_3*[1]!juhe(I5,6)+jaitetegur R_3*[1]!Jaitekoormus_EN(I$5,JaideJ,hj))^2+(tuuletegur R_3*[1]!Tuulekoormus_en(I$5,Qt,ht,zo,I$4,JaideJ,jaitetegur R_3))^2)</f>
        <v>8.4617864915712368E-2</v>
      </c>
      <c r="J37" s="6">
        <f>SQRT((kaalutegur R_3*[1]!juhe(J5,6)+jaitetegur R_3*[1]!Jaitekoormus_EN(J$5,JaideJ,hj))^2+(tuuletegur R_3*[1]!Tuulekoormus_en(J$5,Qt,ht,zo,J$4,JaideJ,jaitetegur R_3))^2)</f>
        <v>8.4651548645427899E-2</v>
      </c>
      <c r="K37" s="6">
        <f>SQRT((kaalutegur R_3*[1]!juhe(K5,6)+jaitetegur R_3*[1]!Jaitekoormus_EN(K$5,JaideJ,hj))^2+(tuuletegur R_3*[1]!Tuulekoormus_en(K$5,Qt,ht,zo,K$4,JaideJ,jaitetegur R_3))^2)</f>
        <v>8.4680052015652402E-2</v>
      </c>
      <c r="L37" s="6">
        <f>SQRT((kaalutegur R_3*[1]!juhe(L5,6)+jaitetegur R_3*[1]!Jaitekoormus_EN(L$5,JaideJ,hj))^2+(tuuletegur R_3*[1]!Tuulekoormus_en(L$5,Qt,ht,zo,L$4,JaideJ,jaitetegur R_3))^2)</f>
        <v>8.5559550483671226E-2</v>
      </c>
      <c r="M37" s="6">
        <f>SQRT((kaalutegur R_3*[1]!juhe(M5,6)+jaitetegur R_3*[1]!Jaitekoormus_EN(M$5,JaideJ,hj))^2+(tuuletegur R_3*[1]!Tuulekoormus_en(M$5,Qt,ht,zo,M$4,JaideJ,jaitetegur R_3))^2)</f>
        <v>8.477434509239555E-2</v>
      </c>
      <c r="N37" s="6">
        <f>SQRT((kaalutegur R_3*[1]!juhe(N5,6)+jaitetegur R_3*[1]!Jaitekoormus_EN(N$5,JaideJ,hj))^2+(tuuletegur R_3*[1]!Tuulekoormus_en(N$5,Qt,ht,zo,N$4,JaideJ,jaitetegur R_3))^2)</f>
        <v>8.4847743843758941E-2</v>
      </c>
      <c r="O37" s="6">
        <f>SQRT((kaalutegur R_3*[1]!juhe(O5,6)+jaitetegur R_3*[1]!Jaitekoormus_EN(O$5,JaideJ,hj))^2+(tuuletegur R_3*[1]!Tuulekoormus_en(O$5,Qt,ht,zo,O$4,JaideJ,jaitetegur R_3))^2)</f>
        <v>8.4977198970797585E-2</v>
      </c>
      <c r="P37" s="6">
        <f>SQRT((kaalutegur R_3*[1]!juhe(P5,6)+jaitetegur R_3*[1]!Jaitekoormus_EN(P$5,JaideJ,hj))^2+(tuuletegur R_3*[1]!Tuulekoormus_en(P$5,Qt,ht,zo,P$4,JaideJ,jaitetegur R_3))^2)</f>
        <v>8.428686713516928E-2</v>
      </c>
      <c r="Q37" s="6">
        <f>SQRT((kaalutegur R_3*[1]!juhe(Q5,6)+jaitetegur R_3*[1]!Jaitekoormus_EN(Q$5,JaideJ,hj))^2+(tuuletegur R_3*[1]!Tuulekoormus_en(Q$5,Qt,ht,zo,Q$4,JaideJ,jaitetegur R_3))^2)</f>
        <v>8.5040013138940912E-2</v>
      </c>
      <c r="R37" s="6">
        <f>SQRT((kaalutegur R_3*[1]!juhe(R5,6)+jaitetegur R_3*[1]!Jaitekoormus_EN(R$5,JaideJ,hj))^2+(tuuletegur R_3*[1]!Tuulekoormus_en(R$5,Qt,ht,zo,R$4,JaideJ,jaitetegur R_3))^2)</f>
        <v>8.5735066836548385E-2</v>
      </c>
      <c r="S37" s="6">
        <f>SQRT((kaalutegur R_3*[1]!juhe(S5,6)+jaitetegur R_3*[1]!Jaitekoormus_EN(S$5,JaideJ,hj))^2+(tuuletegur R_3*[1]!Tuulekoormus_en(S$5,Qt,ht,zo,S$4,JaideJ,jaitetegur R_3))^2)</f>
        <v>8.4892038734571768E-2</v>
      </c>
      <c r="T37" s="6">
        <f>SQRT((kaalutegur R_3*[1]!juhe(T5,6)+jaitetegur R_3*[1]!Jaitekoormus_EN(T$5,JaideJ,hj))^2+(tuuletegur R_3*[1]!Tuulekoormus_en(T$5,Qt,ht,zo,T$4,JaideJ,jaitetegur R_3))^2)</f>
        <v>8.4458772558106382E-2</v>
      </c>
      <c r="U37" s="6">
        <f>SQRT((kaalutegur R_3*[1]!juhe(U5,6)+jaitetegur R_3*[1]!Jaitekoormus_EN(U$5,JaideJ,hj))^2+(tuuletegur R_3*[1]!Tuulekoormus_en(U$5,Qt,ht,zo,U$4,JaideJ,jaitetegur R_3))^2)</f>
        <v>8.449421918324905E-2</v>
      </c>
      <c r="V37" s="6">
        <f>SQRT((kaalutegur R_3*[1]!juhe(V5,6)+jaitetegur R_3*[1]!Jaitekoormus_EN(V$5,JaideJ,hj))^2+(tuuletegur R_3*[1]!Tuulekoormus_en(V$5,Qt,ht,zo,V$4,JaideJ,jaitetegur R_3))^2)</f>
        <v>8.4984708487682276E-2</v>
      </c>
      <c r="W37" s="6">
        <f>SQRT((kaalutegur R_3*[1]!juhe(W5,6)+jaitetegur R_3*[1]!Jaitekoormus_EN(W$5,JaideJ,hj))^2+(tuuletegur R_3*[1]!Tuulekoormus_en(W$5,Qt,ht,zo,W$4,JaideJ,jaitetegur R_3))^2)</f>
        <v>8.5477737758212352E-2</v>
      </c>
      <c r="X37" s="6">
        <f>SQRT((kaalutegur R_3*[1]!juhe(X5,6)+jaitetegur R_3*[1]!Jaitekoormus_EN(X$5,JaideJ,hj))^2+(tuuletegur R_3*[1]!Tuulekoormus_en(X$5,Qt,ht,zo,X$4,JaideJ,jaitetegur R_3))^2)</f>
        <v>8.5347744328445926E-2</v>
      </c>
      <c r="Y37" s="6">
        <f>SQRT((kaalutegur R_3*[1]!juhe(Y5,6)+jaitetegur R_3*[1]!Jaitekoormus_EN(Y$5,JaideJ,hj))^2+(tuuletegur R_3*[1]!Tuulekoormus_en(Y$5,Qt,ht,zo,Y$4,JaideJ,jaitetegur R_3))^2)</f>
        <v>8.479983645772142E-2</v>
      </c>
      <c r="Z37" s="6"/>
    </row>
    <row r="38" spans="1:26" x14ac:dyDescent="0.2">
      <c r="A38" s="187"/>
      <c r="B38" s="188"/>
      <c r="C38" s="3">
        <f>[1]!Olekuvorrand(C$4,C$5,C$8,5,C$11,Lähteandmed!$C30,C37)</f>
        <v>169.16579008102417</v>
      </c>
      <c r="D38" s="3">
        <f>[1]!Olekuvorrand(D$4,D$5,D$8,5,D$11,Lähteandmed!$C30,D37)</f>
        <v>169.30633783340454</v>
      </c>
      <c r="E38" s="3">
        <f>[1]!Olekuvorrand(E$4,E$5,E$8,5,E$11,Lähteandmed!$C30,E37)</f>
        <v>169.29107904434204</v>
      </c>
      <c r="F38" s="3">
        <f>[1]!Olekuvorrand(F$4,F$5,F$8,5,F$11,Lähteandmed!$C30,F37)</f>
        <v>169.16412115097046</v>
      </c>
      <c r="G38" s="3">
        <f>[1]!Olekuvorrand(G$4,G$5,G$8,5,G$11,Lähteandmed!$C30,G37)</f>
        <v>168.94012689590454</v>
      </c>
      <c r="H38" s="3">
        <f>[1]!Olekuvorrand(H$4,H$5,H$8,5,H$11,Lähteandmed!$C30,H37)</f>
        <v>170.14127969741821</v>
      </c>
      <c r="I38" s="3">
        <f>[1]!Olekuvorrand(I$4,I$5,I$8,5,I$11,Lähteandmed!$C30,I37)</f>
        <v>170.59105634689331</v>
      </c>
      <c r="J38" s="3">
        <f>[1]!Olekuvorrand(J$4,J$5,J$8,5,J$11,Lähteandmed!$C30,J37)</f>
        <v>170.5436110496521</v>
      </c>
      <c r="K38" s="3">
        <f>[1]!Olekuvorrand(K$4,K$5,K$8,5,K$11,Lähteandmed!$C30,K37)</f>
        <v>170.93855142593384</v>
      </c>
      <c r="L38" s="3">
        <f>[1]!Olekuvorrand(L$4,L$5,L$8,5,L$11,Lähteandmed!$C30,L37)</f>
        <v>175.71884393692017</v>
      </c>
      <c r="M38" s="3">
        <f>[1]!Olekuvorrand(M$4,M$5,M$8,5,M$11,Lähteandmed!$C30,M37)</f>
        <v>171.7265248298645</v>
      </c>
      <c r="N38" s="3">
        <f>[1]!Olekuvorrand(N$4,N$5,N$8,5,N$11,Lähteandmed!$C30,N37)</f>
        <v>171.69266939163208</v>
      </c>
      <c r="O38" s="3">
        <f>[1]!Olekuvorrand(O$4,O$5,O$8,5,O$11,Lähteandmed!$C30,O37)</f>
        <v>173.62648248672485</v>
      </c>
      <c r="P38" s="3">
        <f>[1]!Olekuvorrand(P$4,P$5,P$8,5,P$11,Lähteandmed!$C30,P37)</f>
        <v>169.54344511032104</v>
      </c>
      <c r="Q38" s="3">
        <f>[1]!Olekuvorrand(Q$4,Q$5,Q$8,5,Q$11,Lähteandmed!$C30,Q37)</f>
        <v>173.5113263130188</v>
      </c>
      <c r="R38" s="3">
        <f>[1]!Olekuvorrand(R$4,R$5,R$8,5,R$11,Lähteandmed!$C30,R37)</f>
        <v>177.83313989639282</v>
      </c>
      <c r="S38" s="3">
        <f>[1]!Olekuvorrand(S$4,S$5,S$8,5,S$11,Lähteandmed!$C30,S37)</f>
        <v>172.63418436050415</v>
      </c>
      <c r="T38" s="3">
        <f>[1]!Olekuvorrand(T$4,T$5,T$8,5,T$11,Lähteandmed!$C30,T37)</f>
        <v>169.56156492233276</v>
      </c>
      <c r="U38" s="3">
        <f>[1]!Olekuvorrand(U$4,U$5,U$8,5,U$11,Lähteandmed!$C30,U37)</f>
        <v>170.34024000167847</v>
      </c>
      <c r="V38" s="3">
        <f>[1]!Olekuvorrand(V$4,V$5,V$8,5,V$11,Lähteandmed!$C30,V37)</f>
        <v>251.5520453453064</v>
      </c>
      <c r="W38" s="3">
        <f>[1]!Olekuvorrand(W$4,W$5,W$8,5,W$11,Lähteandmed!$C30,W37)</f>
        <v>175.78011751174927</v>
      </c>
      <c r="X38" s="3">
        <f>[1]!Olekuvorrand(X$4,X$5,X$8,5,X$11,Lähteandmed!$C30,X37)</f>
        <v>175.94414949417114</v>
      </c>
      <c r="Y38" s="3">
        <f>[1]!Olekuvorrand(Y$4,Y$5,Y$8,5,Y$11,Lähteandmed!$C30,Y37)</f>
        <v>172.54501581192017</v>
      </c>
      <c r="Z38" s="3"/>
    </row>
    <row r="39" spans="1:26" x14ac:dyDescent="0.2">
      <c r="A39" s="187"/>
      <c r="B39" s="188"/>
      <c r="C39" s="3">
        <f>[1]!ripe(C38,C$11+Lähteandmed!$E30*$I$13,C$4,0)</f>
        <v>10.901870702876606</v>
      </c>
      <c r="D39" s="3">
        <f>[1]!ripe(D38,D$11+Lähteandmed!$E30*$I$13,D$4,0)</f>
        <v>11.354942329358908</v>
      </c>
      <c r="E39" s="3">
        <f>[1]!ripe(E38,E$11+Lähteandmed!$E30*$I$13,E$4,0)</f>
        <v>11.303276819780617</v>
      </c>
      <c r="F39" s="3">
        <f>[1]!ripe(F38,F$11+Lähteandmed!$E30*$I$13,F$4,0)</f>
        <v>10.896613563405072</v>
      </c>
      <c r="G39" s="3">
        <f>[1]!ripe(G38,G$11+Lähteandmed!$E30*$I$13,G$4,0)</f>
        <v>10.257276634236296</v>
      </c>
      <c r="H39" s="3">
        <f>[1]!ripe(H38,H$11+Lähteandmed!$E30*$I$13,H$4,0)</f>
        <v>9.6131721555525047</v>
      </c>
      <c r="I39" s="3">
        <f>[1]!ripe(I38,I$11+Lähteandmed!$E30*$I$13,I$4,0)</f>
        <v>9.1592702507321668</v>
      </c>
      <c r="J39" s="3">
        <f>[1]!ripe(J38,J$11+Lähteandmed!$E30*$I$13,J$4,0)</f>
        <v>9.0066829451351911</v>
      </c>
      <c r="K39" s="3">
        <f>[1]!ripe(K38,K$11+Lähteandmed!$E30*$I$13,K$4,0)</f>
        <v>8.8570058257743671</v>
      </c>
      <c r="L39" s="3">
        <f>[1]!ripe(L38,L$11+Lähteandmed!$E30*$I$13,L$4,0)</f>
        <v>5.5328948459485128</v>
      </c>
      <c r="M39" s="3">
        <f>[1]!ripe(M38,M$11+Lähteandmed!$E30*$I$13,M$4,0)</f>
        <v>8.4053216098178769</v>
      </c>
      <c r="N39" s="3">
        <f>[1]!ripe(N38,N$11+Lähteandmed!$E30*$I$13,N$4,0)</f>
        <v>8.100623378041897</v>
      </c>
      <c r="O39" s="3">
        <f>[1]!ripe(O38,O$11+Lähteandmed!$E30*$I$13,O$4,0)</f>
        <v>7.5034424429981526</v>
      </c>
      <c r="P39" s="3">
        <f>[1]!ripe(P38,P$11+Lähteandmed!$E30*$I$13,P$4,0)</f>
        <v>10.904566553573929</v>
      </c>
      <c r="Q39" s="3">
        <f>[1]!ripe(Q38,Q$11+Lähteandmed!$E30*$I$13,Q$4,0)</f>
        <v>7.2742782276970095</v>
      </c>
      <c r="R39" s="3">
        <f>[1]!ripe(R38,R$11+Lähteandmed!$E30*$I$13,R$4,0)</f>
        <v>5.0077737566231626</v>
      </c>
      <c r="S39" s="3">
        <f>[1]!ripe(S38,S$11+Lähteandmed!$E30*$I$13,S$4,0)</f>
        <v>7.8781154316034465</v>
      </c>
      <c r="T39" s="3">
        <f>[1]!ripe(T38,T$11+Lähteandmed!$E30*$I$13,T$4,0)</f>
        <v>9.9900634935594042</v>
      </c>
      <c r="U39" s="3">
        <f>[1]!ripe(U38,U$11+Lähteandmed!$E30*$I$13,U$4,0)</f>
        <v>9.7668794610103049</v>
      </c>
      <c r="V39" s="3">
        <f>[1]!ripe(V38,V$11+Lähteandmed!$E30*$I$13,V$4,0)</f>
        <v>5.1594470378692217</v>
      </c>
      <c r="W39" s="3">
        <f>[1]!ripe(W38,W$11+Lähteandmed!$E30*$I$13,W$4,0)</f>
        <v>5.7623171640172757</v>
      </c>
      <c r="X39" s="3">
        <f>[1]!ripe(X38,X$11+Lähteandmed!$E30*$I$13,X$4,0)</f>
        <v>6.1448171994621186</v>
      </c>
      <c r="Y39" s="3">
        <f>[1]!ripe(Y38,Y$11+Lähteandmed!$E30*$I$13,Y$4,0)</f>
        <v>8.2582574491857379</v>
      </c>
      <c r="Z39" s="3"/>
    </row>
    <row r="40" spans="1:26" ht="12.75" customHeight="1" x14ac:dyDescent="0.2">
      <c r="A40" s="42"/>
      <c r="B40" s="188"/>
      <c r="C40" s="55">
        <f t="shared" ref="C40:X40" si="26">C39/C$4^2*1000000</f>
        <v>46.182505317760175</v>
      </c>
      <c r="D40" s="55">
        <f t="shared" ref="D40" si="27">D39/D$4^2*1000000</f>
        <v>46.144167430326263</v>
      </c>
      <c r="E40" s="55">
        <f t="shared" si="26"/>
        <v>46.148326563348853</v>
      </c>
      <c r="F40" s="55">
        <f t="shared" si="26"/>
        <v>46.18296094257326</v>
      </c>
      <c r="G40" s="55">
        <f t="shared" si="26"/>
        <v>46.244193984853645</v>
      </c>
      <c r="H40" s="55">
        <f t="shared" si="26"/>
        <v>45.917722106556781</v>
      </c>
      <c r="I40" s="55">
        <f t="shared" si="26"/>
        <v>45.796656444365091</v>
      </c>
      <c r="J40" s="55">
        <f t="shared" si="26"/>
        <v>45.809397091547844</v>
      </c>
      <c r="K40" s="55">
        <f t="shared" si="26"/>
        <v>45.703558002742803</v>
      </c>
      <c r="L40" s="55">
        <f t="shared" si="26"/>
        <v>44.460228766384006</v>
      </c>
      <c r="M40" s="55">
        <f t="shared" si="26"/>
        <v>45.49384556486028</v>
      </c>
      <c r="N40" s="55">
        <f t="shared" si="26"/>
        <v>45.502816326884854</v>
      </c>
      <c r="O40" s="55">
        <f t="shared" si="26"/>
        <v>44.996016092172624</v>
      </c>
      <c r="P40" s="55">
        <f t="shared" si="26"/>
        <v>46.079634602897485</v>
      </c>
      <c r="Q40" s="55">
        <f t="shared" si="26"/>
        <v>45.025879093944873</v>
      </c>
      <c r="R40" s="55">
        <f t="shared" si="26"/>
        <v>43.931631666356637</v>
      </c>
      <c r="S40" s="55">
        <f t="shared" si="26"/>
        <v>45.254652367607044</v>
      </c>
      <c r="T40" s="55">
        <f t="shared" si="26"/>
        <v>46.074710407270047</v>
      </c>
      <c r="U40" s="55">
        <f t="shared" si="26"/>
        <v>45.864089424336953</v>
      </c>
      <c r="V40" s="55">
        <f t="shared" si="26"/>
        <v>31.057191323074928</v>
      </c>
      <c r="W40" s="55">
        <f t="shared" si="26"/>
        <v>44.444730784059281</v>
      </c>
      <c r="X40" s="55">
        <f t="shared" si="26"/>
        <v>44.403295150537645</v>
      </c>
      <c r="Y40" s="55">
        <f>Y39/Y$4^2*1000000</f>
        <v>45.278039259713459</v>
      </c>
      <c r="Z40" s="55"/>
    </row>
    <row r="41" spans="1:26" x14ac:dyDescent="0.2">
      <c r="A41" s="177">
        <v>4</v>
      </c>
      <c r="B41" s="189" t="str">
        <f>Lähteandmed!B33</f>
        <v>Piirjäitekoormus</v>
      </c>
      <c r="C41" s="9">
        <f>SQRT((kaalutegur R_4*[1]!juhe(C5,6)+jaitetegur R_4*[1]!Jaitekoormus_EN(C$5,JaideJ,hj))^2+(tuuletegur R_4*[1]!Tuulekoormus_en(C$5,Qt,ht,zo,C$4,JaideJ,jaitetegur R_4))^2)</f>
        <v>0.16531951056913394</v>
      </c>
      <c r="D41" s="9">
        <f>SQRT((kaalutegur R_4*[1]!juhe(D5,6)+jaitetegur R_4*[1]!Jaitekoormus_EN(D$5,JaideJ,hj))^2+(tuuletegur R_4*[1]!Tuulekoormus_en(D$5,Qt,ht,zo,D$4,JaideJ,jaitetegur R_4))^2)</f>
        <v>0.16531951056913394</v>
      </c>
      <c r="E41" s="9">
        <f>SQRT((kaalutegur R_4*[1]!juhe(E5,6)+jaitetegur R_4*[1]!Jaitekoormus_EN(E$5,JaideJ,hj))^2+(tuuletegur R_4*[1]!Tuulekoormus_en(E$5,Qt,ht,zo,E$4,JaideJ,jaitetegur R_4))^2)</f>
        <v>0.16531951056913394</v>
      </c>
      <c r="F41" s="9">
        <f>SQRT((kaalutegur R_4*[1]!juhe(F5,6)+jaitetegur R_4*[1]!Jaitekoormus_EN(F$5,JaideJ,hj))^2+(tuuletegur R_4*[1]!Tuulekoormus_en(F$5,Qt,ht,zo,F$4,JaideJ,jaitetegur R_4))^2)</f>
        <v>0.16531951056913394</v>
      </c>
      <c r="G41" s="9">
        <f>SQRT((kaalutegur R_4*[1]!juhe(G5,6)+jaitetegur R_4*[1]!Jaitekoormus_EN(G$5,JaideJ,hj))^2+(tuuletegur R_4*[1]!Tuulekoormus_en(G$5,Qt,ht,zo,G$4,JaideJ,jaitetegur R_4))^2)</f>
        <v>0.16531951056913394</v>
      </c>
      <c r="H41" s="9">
        <f>SQRT((kaalutegur R_4*[1]!juhe(H5,6)+jaitetegur R_4*[1]!Jaitekoormus_EN(H$5,JaideJ,hj))^2+(tuuletegur R_4*[1]!Tuulekoormus_en(H$5,Qt,ht,zo,H$4,JaideJ,jaitetegur R_4))^2)</f>
        <v>0.16531951056913394</v>
      </c>
      <c r="I41" s="9">
        <f>SQRT((kaalutegur R_4*[1]!juhe(I5,6)+jaitetegur R_4*[1]!Jaitekoormus_EN(I$5,JaideJ,hj))^2+(tuuletegur R_4*[1]!Tuulekoormus_en(I$5,Qt,ht,zo,I$4,JaideJ,jaitetegur R_4))^2)</f>
        <v>0.16531951056913394</v>
      </c>
      <c r="J41" s="9">
        <f>SQRT((kaalutegur R_4*[1]!juhe(J5,6)+jaitetegur R_4*[1]!Jaitekoormus_EN(J$5,JaideJ,hj))^2+(tuuletegur R_4*[1]!Tuulekoormus_en(J$5,Qt,ht,zo,J$4,JaideJ,jaitetegur R_4))^2)</f>
        <v>0.16531951056913394</v>
      </c>
      <c r="K41" s="9">
        <f>SQRT((kaalutegur R_4*[1]!juhe(K5,6)+jaitetegur R_4*[1]!Jaitekoormus_EN(K$5,JaideJ,hj))^2+(tuuletegur R_4*[1]!Tuulekoormus_en(K$5,Qt,ht,zo,K$4,JaideJ,jaitetegur R_4))^2)</f>
        <v>0.16531951056913394</v>
      </c>
      <c r="L41" s="9">
        <f>SQRT((kaalutegur R_4*[1]!juhe(L5,6)+jaitetegur R_4*[1]!Jaitekoormus_EN(L$5,JaideJ,hj))^2+(tuuletegur R_4*[1]!Tuulekoormus_en(L$5,Qt,ht,zo,L$4,JaideJ,jaitetegur R_4))^2)</f>
        <v>0.16531951056913394</v>
      </c>
      <c r="M41" s="9">
        <f>SQRT((kaalutegur R_4*[1]!juhe(M5,6)+jaitetegur R_4*[1]!Jaitekoormus_EN(M$5,JaideJ,hj))^2+(tuuletegur R_4*[1]!Tuulekoormus_en(M$5,Qt,ht,zo,M$4,JaideJ,jaitetegur R_4))^2)</f>
        <v>0.16531951056913394</v>
      </c>
      <c r="N41" s="9">
        <f>SQRT((kaalutegur R_4*[1]!juhe(N5,6)+jaitetegur R_4*[1]!Jaitekoormus_EN(N$5,JaideJ,hj))^2+(tuuletegur R_4*[1]!Tuulekoormus_en(N$5,Qt,ht,zo,N$4,JaideJ,jaitetegur R_4))^2)</f>
        <v>0.16531951056913394</v>
      </c>
      <c r="O41" s="9">
        <f>SQRT((kaalutegur R_4*[1]!juhe(O5,6)+jaitetegur R_4*[1]!Jaitekoormus_EN(O$5,JaideJ,hj))^2+(tuuletegur R_4*[1]!Tuulekoormus_en(O$5,Qt,ht,zo,O$4,JaideJ,jaitetegur R_4))^2)</f>
        <v>0.16531951056913394</v>
      </c>
      <c r="P41" s="9">
        <f>SQRT((kaalutegur R_4*[1]!juhe(P5,6)+jaitetegur R_4*[1]!Jaitekoormus_EN(P$5,JaideJ,hj))^2+(tuuletegur R_4*[1]!Tuulekoormus_en(P$5,Qt,ht,zo,P$4,JaideJ,jaitetegur R_4))^2)</f>
        <v>0.16531951056913394</v>
      </c>
      <c r="Q41" s="9">
        <f>SQRT((kaalutegur R_4*[1]!juhe(Q5,6)+jaitetegur R_4*[1]!Jaitekoormus_EN(Q$5,JaideJ,hj))^2+(tuuletegur R_4*[1]!Tuulekoormus_en(Q$5,Qt,ht,zo,Q$4,JaideJ,jaitetegur R_4))^2)</f>
        <v>0.16531951056913394</v>
      </c>
      <c r="R41" s="9">
        <f>SQRT((kaalutegur R_4*[1]!juhe(R5,6)+jaitetegur R_4*[1]!Jaitekoormus_EN(R$5,JaideJ,hj))^2+(tuuletegur R_4*[1]!Tuulekoormus_en(R$5,Qt,ht,zo,R$4,JaideJ,jaitetegur R_4))^2)</f>
        <v>0.16531951056913394</v>
      </c>
      <c r="S41" s="9">
        <f>SQRT((kaalutegur R_4*[1]!juhe(S5,6)+jaitetegur R_4*[1]!Jaitekoormus_EN(S$5,JaideJ,hj))^2+(tuuletegur R_4*[1]!Tuulekoormus_en(S$5,Qt,ht,zo,S$4,JaideJ,jaitetegur R_4))^2)</f>
        <v>0.16531951056913394</v>
      </c>
      <c r="T41" s="9">
        <f>SQRT((kaalutegur R_4*[1]!juhe(T5,6)+jaitetegur R_4*[1]!Jaitekoormus_EN(T$5,JaideJ,hj))^2+(tuuletegur R_4*[1]!Tuulekoormus_en(T$5,Qt,ht,zo,T$4,JaideJ,jaitetegur R_4))^2)</f>
        <v>0.16531951056913394</v>
      </c>
      <c r="U41" s="9">
        <f>SQRT((kaalutegur R_4*[1]!juhe(U5,6)+jaitetegur R_4*[1]!Jaitekoormus_EN(U$5,JaideJ,hj))^2+(tuuletegur R_4*[1]!Tuulekoormus_en(U$5,Qt,ht,zo,U$4,JaideJ,jaitetegur R_4))^2)</f>
        <v>0.16531951056913394</v>
      </c>
      <c r="V41" s="9">
        <f>SQRT((kaalutegur R_4*[1]!juhe(V5,6)+jaitetegur R_4*[1]!Jaitekoormus_EN(V$5,JaideJ,hj))^2+(tuuletegur R_4*[1]!Tuulekoormus_en(V$5,Qt,ht,zo,V$4,JaideJ,jaitetegur R_4))^2)</f>
        <v>0.16531951056913394</v>
      </c>
      <c r="W41" s="9">
        <f>SQRT((kaalutegur R_4*[1]!juhe(W5,6)+jaitetegur R_4*[1]!Jaitekoormus_EN(W$5,JaideJ,hj))^2+(tuuletegur R_4*[1]!Tuulekoormus_en(W$5,Qt,ht,zo,W$4,JaideJ,jaitetegur R_4))^2)</f>
        <v>0.16531951056913394</v>
      </c>
      <c r="X41" s="9">
        <f>SQRT((kaalutegur R_4*[1]!juhe(X5,6)+jaitetegur R_4*[1]!Jaitekoormus_EN(X$5,JaideJ,hj))^2+(tuuletegur R_4*[1]!Tuulekoormus_en(X$5,Qt,ht,zo,X$4,JaideJ,jaitetegur R_4))^2)</f>
        <v>0.16531951056913394</v>
      </c>
      <c r="Y41" s="9">
        <f>SQRT((kaalutegur R_4*[1]!juhe(Y5,6)+jaitetegur R_4*[1]!Jaitekoormus_EN(Y$5,JaideJ,hj))^2+(tuuletegur R_4*[1]!Tuulekoormus_en(Y$5,Qt,ht,zo,Y$4,JaideJ,jaitetegur R_4))^2)</f>
        <v>0.16531951056913394</v>
      </c>
      <c r="Z41" s="9"/>
    </row>
    <row r="42" spans="1:26" x14ac:dyDescent="0.2">
      <c r="A42" s="177"/>
      <c r="B42" s="189"/>
      <c r="C42" s="22">
        <f>[1]!Olekuvorrand(C$4,C$5,C$8,5,C$11,Lähteandmed!$C33,C41)</f>
        <v>285.73745489120483</v>
      </c>
      <c r="D42" s="22">
        <f>[1]!Olekuvorrand(D$4,D$5,D$8,5,D$11,Lähteandmed!$C33,D41)</f>
        <v>287.22792863845825</v>
      </c>
      <c r="E42" s="22">
        <f>[1]!Olekuvorrand(E$4,E$5,E$8,5,E$11,Lähteandmed!$C33,E41)</f>
        <v>287.06187009811401</v>
      </c>
      <c r="F42" s="22">
        <f>[1]!Olekuvorrand(F$4,F$5,F$8,5,F$11,Lähteandmed!$C33,F41)</f>
        <v>285.71981191635132</v>
      </c>
      <c r="G42" s="22">
        <f>[1]!Olekuvorrand(G$4,G$5,G$8,5,G$11,Lähteandmed!$C33,G41)</f>
        <v>283.47605466842651</v>
      </c>
      <c r="H42" s="22">
        <f>[1]!Olekuvorrand(H$4,H$5,H$8,5,H$11,Lähteandmed!$C33,H41)</f>
        <v>282.99897909164429</v>
      </c>
      <c r="I42" s="22">
        <f>[1]!Olekuvorrand(I$4,I$5,I$8,5,I$11,Lähteandmed!$C33,I41)</f>
        <v>282.00834989547729</v>
      </c>
      <c r="J42" s="22">
        <f>[1]!Olekuvorrand(J$4,J$5,J$8,5,J$11,Lähteandmed!$C33,J41)</f>
        <v>281.38941526412964</v>
      </c>
      <c r="K42" s="22">
        <f>[1]!Olekuvorrand(K$4,K$5,K$8,5,K$11,Lähteandmed!$C33,K41)</f>
        <v>281.35508298873901</v>
      </c>
      <c r="L42" s="22">
        <f>[1]!Olekuvorrand(L$4,L$5,L$8,5,L$11,Lähteandmed!$C33,L41)</f>
        <v>271.12704515457153</v>
      </c>
      <c r="M42" s="22">
        <f>[1]!Olekuvorrand(M$4,M$5,M$8,5,M$11,Lähteandmed!$C33,M41)</f>
        <v>280.6357741355896</v>
      </c>
      <c r="N42" s="22">
        <f>[1]!Olekuvorrand(N$4,N$5,N$8,5,N$11,Lähteandmed!$C33,N41)</f>
        <v>279.34640645980835</v>
      </c>
      <c r="O42" s="22">
        <f>[1]!Olekuvorrand(O$4,O$5,O$8,5,O$11,Lähteandmed!$C33,O41)</f>
        <v>279.2096734046936</v>
      </c>
      <c r="P42" s="22">
        <f>[1]!Olekuvorrand(P$4,P$5,P$8,5,P$11,Lähteandmed!$C33,P41)</f>
        <v>286.2667441368103</v>
      </c>
      <c r="Q42" s="22">
        <f>[1]!Olekuvorrand(Q$4,Q$5,Q$8,5,Q$11,Lähteandmed!$C33,Q41)</f>
        <v>277.99385786056519</v>
      </c>
      <c r="R42" s="22">
        <f>[1]!Olekuvorrand(R$4,R$5,R$8,5,R$11,Lähteandmed!$C33,R41)</f>
        <v>270.07144689559937</v>
      </c>
      <c r="S42" s="22">
        <f>[1]!Olekuvorrand(S$4,S$5,S$8,5,S$11,Lähteandmed!$C33,S41)</f>
        <v>279.61438894271851</v>
      </c>
      <c r="T42" s="22">
        <f>[1]!Olekuvorrand(T$4,T$5,T$8,5,T$11,Lähteandmed!$C33,T41)</f>
        <v>283.46949815750122</v>
      </c>
      <c r="U42" s="22">
        <f>[1]!Olekuvorrand(U$4,U$5,U$8,5,U$11,Lähteandmed!$C33,U41)</f>
        <v>283.7861180305481</v>
      </c>
      <c r="V42" s="22">
        <f>[1]!Olekuvorrand(V$4,V$5,V$8,5,V$11,Lähteandmed!$C33,V41)</f>
        <v>352.13214159011841</v>
      </c>
      <c r="W42" s="22">
        <f>[1]!Olekuvorrand(W$4,W$5,W$8,5,W$11,Lähteandmed!$C33,W41)</f>
        <v>272.63563871383667</v>
      </c>
      <c r="X42" s="22">
        <f>[1]!Olekuvorrand(X$4,X$5,X$8,5,X$11,Lähteandmed!$C33,X41)</f>
        <v>275.1050591468811</v>
      </c>
      <c r="Y42" s="22">
        <f>[1]!Olekuvorrand(Y$4,Y$5,Y$8,5,Y$11,Lähteandmed!$C33,Y41)</f>
        <v>281.10295534133911</v>
      </c>
      <c r="Z42" s="22"/>
    </row>
    <row r="43" spans="1:26" ht="12.75" customHeight="1" x14ac:dyDescent="0.2">
      <c r="A43" s="177"/>
      <c r="B43" s="189"/>
      <c r="C43" s="9">
        <f>[1]!ripe(C42,C$11+Lähteandmed!$E33*$I$13,C$4,0)</f>
        <v>17.072239309921756</v>
      </c>
      <c r="D43" s="9">
        <f>[1]!ripe(D42,D$11+Lähteandmed!$E33*$I$13,D$4,0)</f>
        <v>17.704170193952613</v>
      </c>
      <c r="E43" s="9">
        <f>[1]!ripe(E42,E$11+Lähteandmed!$E33*$I$13,E$4,0)</f>
        <v>17.632220999821122</v>
      </c>
      <c r="F43" s="9">
        <f>[1]!ripe(F42,F$11+Lähteandmed!$E33*$I$13,F$4,0)</f>
        <v>17.064892004203102</v>
      </c>
      <c r="G43" s="9">
        <f>[1]!ripe(G42,G$11+Lähteandmed!$E33*$I$13,G$4,0)</f>
        <v>16.169351355557787</v>
      </c>
      <c r="H43" s="9">
        <f>[1]!ripe(H42,H$11+Lähteandmed!$E33*$I$13,H$4,0)</f>
        <v>15.287470765589212</v>
      </c>
      <c r="I43" s="9">
        <f>[1]!ripe(I42,I$11+Lähteandmed!$E33*$I$13,I$4,0)</f>
        <v>14.6554533699749</v>
      </c>
      <c r="J43" s="9">
        <f>[1]!ripe(J42,J$11+Lähteandmed!$E33*$I$13,J$4,0)</f>
        <v>14.4389850199116</v>
      </c>
      <c r="K43" s="9">
        <f>[1]!ripe(K42,K$11+Lähteandmed!$E33*$I$13,K$4,0)</f>
        <v>14.233649840705613</v>
      </c>
      <c r="L43" s="9">
        <f>[1]!ripe(L42,L$11+Lähteandmed!$E33*$I$13,L$4,0)</f>
        <v>9.4851020173578906</v>
      </c>
      <c r="M43" s="9">
        <f>[1]!ripe(M42,M$11+Lähteandmed!$E33*$I$13,M$4,0)</f>
        <v>13.604819310778694</v>
      </c>
      <c r="N43" s="9">
        <f>[1]!ripe(N42,N$11+Lähteandmed!$E33*$I$13,N$4,0)</f>
        <v>13.169557975151713</v>
      </c>
      <c r="O43" s="9">
        <f>[1]!ripe(O42,O$11+Lähteandmed!$E33*$I$13,O$4,0)</f>
        <v>12.342131103030985</v>
      </c>
      <c r="P43" s="9">
        <f>[1]!ripe(P42,P$11+Lähteandmed!$E33*$I$13,P$4,0)</f>
        <v>17.082939631336224</v>
      </c>
      <c r="Q43" s="9">
        <f>[1]!ripe(Q42,Q$11+Lähteandmed!$E33*$I$13,Q$4,0)</f>
        <v>12.009547122562299</v>
      </c>
      <c r="R43" s="9">
        <f>[1]!ripe(R42,R$11+Lähteandmed!$E33*$I$13,R$4,0)</f>
        <v>8.7221352928714548</v>
      </c>
      <c r="S43" s="9">
        <f>[1]!ripe(S42,S$11+Lähteandmed!$E33*$I$13,S$4,0)</f>
        <v>12.865708704683147</v>
      </c>
      <c r="T43" s="9">
        <f>[1]!ripe(T42,T$11+Lähteandmed!$E33*$I$13,T$4,0)</f>
        <v>15.806416566432961</v>
      </c>
      <c r="U43" s="9">
        <f>[1]!ripe(U42,U$11+Lähteandmed!$E33*$I$13,U$4,0)</f>
        <v>15.50693723094019</v>
      </c>
      <c r="V43" s="9">
        <f>[1]!ripe(V42,V$11+Lähteandmed!$E33*$I$13,V$4,0)</f>
        <v>9.7492102664333089</v>
      </c>
      <c r="W43" s="9">
        <f>[1]!ripe(W42,W$11+Lähteandmed!$E33*$I$13,W$4,0)</f>
        <v>9.8271679142395723</v>
      </c>
      <c r="X43" s="9">
        <f>[1]!ripe(X42,X$11+Lähteandmed!$E33*$I$13,X$4,0)</f>
        <v>10.395115386102617</v>
      </c>
      <c r="Y43" s="9">
        <f>[1]!ripe(Y42,Y$11+Lähteandmed!$E33*$I$13,Y$4,0)</f>
        <v>13.408170331896928</v>
      </c>
      <c r="Z43" s="9"/>
    </row>
    <row r="44" spans="1:26" x14ac:dyDescent="0.2">
      <c r="A44" s="39"/>
      <c r="B44" s="189"/>
      <c r="C44" s="56">
        <f t="shared" ref="C44:X44" si="28">C43/C$4^2*1000000</f>
        <v>72.321421176688105</v>
      </c>
      <c r="D44" s="56">
        <f t="shared" ref="D44" si="29">D43/D$4^2*1000000</f>
        <v>71.946133229799074</v>
      </c>
      <c r="E44" s="56">
        <f t="shared" si="28"/>
        <v>71.98775237574651</v>
      </c>
      <c r="F44" s="56">
        <f t="shared" si="28"/>
        <v>72.325886967865259</v>
      </c>
      <c r="G44" s="56">
        <f t="shared" si="28"/>
        <v>72.898357659566358</v>
      </c>
      <c r="H44" s="56">
        <f t="shared" si="28"/>
        <v>73.021248654221324</v>
      </c>
      <c r="I44" s="56">
        <f t="shared" si="28"/>
        <v>73.277755175692249</v>
      </c>
      <c r="J44" s="56">
        <f t="shared" si="28"/>
        <v>73.438934445150835</v>
      </c>
      <c r="K44" s="56">
        <f t="shared" si="28"/>
        <v>73.447895810607534</v>
      </c>
      <c r="L44" s="56">
        <f t="shared" si="28"/>
        <v>76.218655388511706</v>
      </c>
      <c r="M44" s="56">
        <f t="shared" si="28"/>
        <v>73.636153069912766</v>
      </c>
      <c r="N44" s="56">
        <f t="shared" si="28"/>
        <v>73.976032421648355</v>
      </c>
      <c r="O44" s="56">
        <f t="shared" si="28"/>
        <v>74.012259565195848</v>
      </c>
      <c r="P44" s="56">
        <f t="shared" si="28"/>
        <v>72.187703407370719</v>
      </c>
      <c r="Q44" s="56">
        <f t="shared" si="28"/>
        <v>74.335954686836146</v>
      </c>
      <c r="R44" s="56">
        <f t="shared" si="28"/>
        <v>76.516562778775054</v>
      </c>
      <c r="S44" s="56">
        <f t="shared" si="28"/>
        <v>73.905133778273253</v>
      </c>
      <c r="T44" s="56">
        <f t="shared" si="28"/>
        <v>72.900043762944463</v>
      </c>
      <c r="U44" s="56">
        <f t="shared" si="28"/>
        <v>72.818709260885228</v>
      </c>
      <c r="V44" s="56">
        <f t="shared" si="28"/>
        <v>58.685182011006873</v>
      </c>
      <c r="W44" s="56">
        <f t="shared" si="28"/>
        <v>75.796909452590086</v>
      </c>
      <c r="X44" s="56">
        <f t="shared" si="28"/>
        <v>75.116535062005326</v>
      </c>
      <c r="Y44" s="56">
        <f>Y43/Y$4^2*1000000</f>
        <v>73.513772902346815</v>
      </c>
      <c r="Z44" s="56"/>
    </row>
    <row r="45" spans="1:26" x14ac:dyDescent="0.2">
      <c r="A45" s="187">
        <v>5</v>
      </c>
      <c r="B45" s="188" t="str">
        <f>Lähteandmed!B36</f>
        <v>Piirjäitekoormus + vähend tuul</v>
      </c>
      <c r="C45" s="6">
        <f>SQRT((kaalutegur R_5*[1]!juhe(C5,6)+jaitetegur R_5*[1]!Jaitekoormus_EN(C$5,JaideJ,hj))^2+(tuuletegur R_5*[1]!Tuulekoormus_en(C$5,Qt,ht,zo,C$4,JaideJ,jaitetegur R_5))^2)</f>
        <v>0.22139308522899945</v>
      </c>
      <c r="D45" s="6">
        <f>SQRT((kaalutegur R_5*[1]!juhe(D5,6)+jaitetegur R_5*[1]!Jaitekoormus_EN(D$5,JaideJ,hj))^2+(tuuletegur R_5*[1]!Tuulekoormus_en(D$5,Qt,ht,zo,D$4,JaideJ,jaitetegur R_5))^2)</f>
        <v>0.22118274145253236</v>
      </c>
      <c r="E45" s="6">
        <f>SQRT((kaalutegur R_5*[1]!juhe(E5,6)+jaitetegur R_5*[1]!Jaitekoormus_EN(E$5,JaideJ,hj))^2+(tuuletegur R_5*[1]!Tuulekoormus_en(E$5,Qt,ht,zo,E$4,JaideJ,jaitetegur R_5))^2)</f>
        <v>0.22120627246481134</v>
      </c>
      <c r="F45" s="6">
        <f>SQRT((kaalutegur R_5*[1]!juhe(F5,6)+jaitetegur R_5*[1]!Jaitekoormus_EN(F$5,JaideJ,hj))^2+(tuuletegur R_5*[1]!Tuulekoormus_en(F$5,Qt,ht,zo,F$4,JaideJ,jaitetegur R_5))^2)</f>
        <v>0.22139557854515249</v>
      </c>
      <c r="G45" s="6">
        <f>SQRT((kaalutegur R_5*[1]!juhe(G5,6)+jaitetegur R_5*[1]!Jaitekoormus_EN(G$5,JaideJ,hj))^2+(tuuletegur R_5*[1]!Tuulekoormus_en(G$5,Qt,ht,zo,G$4,JaideJ,jaitetegur R_5))^2)</f>
        <v>0.22170886100945356</v>
      </c>
      <c r="H45" s="6">
        <f>SQRT((kaalutegur R_5*[1]!juhe(H5,6)+jaitetegur R_5*[1]!Jaitekoormus_EN(H$5,JaideJ,hj))^2+(tuuletegur R_5*[1]!Tuulekoormus_en(H$5,Qt,ht,zo,H$4,JaideJ,jaitetegur R_5))^2)</f>
        <v>0.22200225699775297</v>
      </c>
      <c r="I45" s="6">
        <f>SQRT((kaalutegur R_5*[1]!juhe(I5,6)+jaitetegur R_5*[1]!Jaitekoormus_EN(I$5,JaideJ,hj))^2+(tuuletegur R_5*[1]!Tuulekoormus_en(I$5,Qt,ht,zo,I$4,JaideJ,jaitetegur R_5))^2)</f>
        <v>0.22223484342665031</v>
      </c>
      <c r="J45" s="6">
        <f>SQRT((kaalutegur R_5*[1]!juhe(J5,6)+jaitetegur R_5*[1]!Jaitekoormus_EN(J$5,JaideJ,hj))^2+(tuuletegur R_5*[1]!Tuulekoormus_en(J$5,Qt,ht,zo,J$4,JaideJ,jaitetegur R_5))^2)</f>
        <v>0.22232178447237191</v>
      </c>
      <c r="K45" s="6">
        <f>SQRT((kaalutegur R_5*[1]!juhe(K5,6)+jaitetegur R_5*[1]!Jaitekoormus_EN(K$5,JaideJ,hj))^2+(tuuletegur R_5*[1]!Tuulekoormus_en(K$5,Qt,ht,zo,K$4,JaideJ,jaitetegur R_5))^2)</f>
        <v>0.2223953549618789</v>
      </c>
      <c r="L45" s="6">
        <f>SQRT((kaalutegur R_5*[1]!juhe(L5,6)+jaitetegur R_5*[1]!Jaitekoormus_EN(L$5,JaideJ,hj))^2+(tuuletegur R_5*[1]!Tuulekoormus_en(L$5,Qt,ht,zo,L$4,JaideJ,jaitetegur R_5))^2)</f>
        <v>0.22466564937335029</v>
      </c>
      <c r="M45" s="6">
        <f>SQRT((kaalutegur R_5*[1]!juhe(M5,6)+jaitetegur R_5*[1]!Jaitekoormus_EN(M$5,JaideJ,hj))^2+(tuuletegur R_5*[1]!Tuulekoormus_en(M$5,Qt,ht,zo,M$4,JaideJ,jaitetegur R_5))^2)</f>
        <v>0.22263873931323003</v>
      </c>
      <c r="N45" s="6">
        <f>SQRT((kaalutegur R_5*[1]!juhe(N5,6)+jaitetegur R_5*[1]!Jaitekoormus_EN(N$5,JaideJ,hj))^2+(tuuletegur R_5*[1]!Tuulekoormus_en(N$5,Qt,ht,zo,N$4,JaideJ,jaitetegur R_5))^2)</f>
        <v>0.22282819554331418</v>
      </c>
      <c r="O45" s="6">
        <f>SQRT((kaalutegur R_5*[1]!juhe(O5,6)+jaitetegur R_5*[1]!Jaitekoormus_EN(O$5,JaideJ,hj))^2+(tuuletegur R_5*[1]!Tuulekoormus_en(O$5,Qt,ht,zo,O$4,JaideJ,jaitetegur R_5))^2)</f>
        <v>0.22316235085177064</v>
      </c>
      <c r="P45" s="6">
        <f>SQRT((kaalutegur R_5*[1]!juhe(P5,6)+jaitetegur R_5*[1]!Jaitekoormus_EN(P$5,JaideJ,hj))^2+(tuuletegur R_5*[1]!Tuulekoormus_en(P$5,Qt,ht,zo,P$4,JaideJ,jaitetegur R_5))^2)</f>
        <v>0.2213805371657433</v>
      </c>
      <c r="Q45" s="6">
        <f>SQRT((kaalutegur R_5*[1]!juhe(Q5,6)+jaitetegur R_5*[1]!Jaitekoormus_EN(Q$5,JaideJ,hj))^2+(tuuletegur R_5*[1]!Tuulekoormus_en(Q$5,Qt,ht,zo,Q$4,JaideJ,jaitetegur R_5))^2)</f>
        <v>0.22332449270129398</v>
      </c>
      <c r="R45" s="6">
        <f>SQRT((kaalutegur R_5*[1]!juhe(R5,6)+jaitetegur R_5*[1]!Jaitekoormus_EN(R$5,JaideJ,hj))^2+(tuuletegur R_5*[1]!Tuulekoormus_en(R$5,Qt,ht,zo,R$4,JaideJ,jaitetegur R_5))^2)</f>
        <v>0.22511876619368498</v>
      </c>
      <c r="S45" s="6">
        <f>SQRT((kaalutegur R_5*[1]!juhe(S5,6)+jaitetegur R_5*[1]!Jaitekoormus_EN(S$5,JaideJ,hj))^2+(tuuletegur R_5*[1]!Tuulekoormus_en(S$5,Qt,ht,zo,S$4,JaideJ,jaitetegur R_5))^2)</f>
        <v>0.22294253049640728</v>
      </c>
      <c r="T45" s="6">
        <f>SQRT((kaalutegur R_5*[1]!juhe(T5,6)+jaitetegur R_5*[1]!Jaitekoormus_EN(T$5,JaideJ,hj))^2+(tuuletegur R_5*[1]!Tuulekoormus_en(T$5,Qt,ht,zo,T$4,JaideJ,jaitetegur R_5))^2)</f>
        <v>0.22182421834942634</v>
      </c>
      <c r="U45" s="6">
        <f>SQRT((kaalutegur R_5*[1]!juhe(U5,6)+jaitetegur R_5*[1]!Jaitekoormus_EN(U$5,JaideJ,hj))^2+(tuuletegur R_5*[1]!Tuulekoormus_en(U$5,Qt,ht,zo,U$4,JaideJ,jaitetegur R_5))^2)</f>
        <v>0.22191570664968444</v>
      </c>
      <c r="V45" s="6">
        <f>SQRT((kaalutegur R_5*[1]!juhe(V5,6)+jaitetegur R_5*[1]!Jaitekoormus_EN(V$5,JaideJ,hj))^2+(tuuletegur R_5*[1]!Tuulekoormus_en(V$5,Qt,ht,zo,V$4,JaideJ,jaitetegur R_5))^2)</f>
        <v>0.22318173501666666</v>
      </c>
      <c r="W45" s="6">
        <f>SQRT((kaalutegur R_5*[1]!juhe(W5,6)+jaitetegur R_5*[1]!Jaitekoormus_EN(W$5,JaideJ,hj))^2+(tuuletegur R_5*[1]!Tuulekoormus_en(W$5,Qt,ht,zo,W$4,JaideJ,jaitetegur R_5))^2)</f>
        <v>0.22445444521634395</v>
      </c>
      <c r="X45" s="6">
        <f>SQRT((kaalutegur R_5*[1]!juhe(X5,6)+jaitetegur R_5*[1]!Jaitekoormus_EN(X$5,JaideJ,hj))^2+(tuuletegur R_5*[1]!Tuulekoormus_en(X$5,Qt,ht,zo,X$4,JaideJ,jaitetegur R_5))^2)</f>
        <v>0.22411886688403518</v>
      </c>
      <c r="Y45" s="6">
        <f>SQRT((kaalutegur R_5*[1]!juhe(Y5,6)+jaitetegur R_5*[1]!Jaitekoormus_EN(Y$5,JaideJ,hj))^2+(tuuletegur R_5*[1]!Tuulekoormus_en(Y$5,Qt,ht,zo,Y$4,JaideJ,jaitetegur R_5))^2)</f>
        <v>0.22270453708891838</v>
      </c>
      <c r="Z45" s="6"/>
    </row>
    <row r="46" spans="1:26" x14ac:dyDescent="0.2">
      <c r="A46" s="187"/>
      <c r="B46" s="188"/>
      <c r="C46" s="3">
        <f>[1]!Olekuvorrand(C$4,C$5,C$8,5,C$11,Lähteandmed!$C36,C45)</f>
        <v>356.24891519546509</v>
      </c>
      <c r="D46" s="3">
        <f>[1]!Olekuvorrand(D$4,D$5,D$8,5,D$11,Lähteandmed!$C36,D45)</f>
        <v>358.31147432327271</v>
      </c>
      <c r="E46" s="3">
        <f>[1]!Olekuvorrand(E$4,E$5,E$8,5,E$11,Lähteandmed!$C36,E45)</f>
        <v>358.0816388130188</v>
      </c>
      <c r="F46" s="3">
        <f>[1]!Olekuvorrand(F$4,F$5,F$8,5,F$11,Lähteandmed!$C36,F45)</f>
        <v>356.22435808181763</v>
      </c>
      <c r="G46" s="3">
        <f>[1]!Olekuvorrand(G$4,G$5,G$8,5,G$11,Lähteandmed!$C36,G45)</f>
        <v>353.12038660049438</v>
      </c>
      <c r="H46" s="3">
        <f>[1]!Olekuvorrand(H$4,H$5,H$8,5,H$11,Lähteandmed!$C36,H45)</f>
        <v>351.91196203231812</v>
      </c>
      <c r="I46" s="3">
        <f>[1]!Olekuvorrand(I$4,I$5,I$8,5,I$11,Lähteandmed!$C36,I45)</f>
        <v>350.29786825180054</v>
      </c>
      <c r="J46" s="3">
        <f>[1]!Olekuvorrand(J$4,J$5,J$8,5,J$11,Lähteandmed!$C36,J45)</f>
        <v>349.43300485610962</v>
      </c>
      <c r="K46" s="3">
        <f>[1]!Olekuvorrand(K$4,K$5,K$8,5,K$11,Lähteandmed!$C36,K45)</f>
        <v>349.21044111251831</v>
      </c>
      <c r="L46" s="3">
        <f>[1]!Olekuvorrand(L$4,L$5,L$8,5,L$11,Lähteandmed!$C36,L45)</f>
        <v>332.44901895523071</v>
      </c>
      <c r="M46" s="3">
        <f>[1]!Olekuvorrand(M$4,M$5,M$8,5,M$11,Lähteandmed!$C36,M45)</f>
        <v>347.83464670181274</v>
      </c>
      <c r="N46" s="3">
        <f>[1]!Olekuvorrand(N$4,N$5,N$8,5,N$11,Lähteandmed!$C36,N45)</f>
        <v>346.00239992141724</v>
      </c>
      <c r="O46" s="3">
        <f>[1]!Olekuvorrand(O$4,O$5,O$8,5,O$11,Lähteandmed!$C36,O45)</f>
        <v>344.9590802192688</v>
      </c>
      <c r="P46" s="3">
        <f>[1]!Olekuvorrand(P$4,P$5,P$8,5,P$11,Lähteandmed!$C36,P45)</f>
        <v>356.8388819694519</v>
      </c>
      <c r="Q46" s="3">
        <f>[1]!Olekuvorrand(Q$4,Q$5,Q$8,5,Q$11,Lähteandmed!$C36,Q45)</f>
        <v>343.26666593551636</v>
      </c>
      <c r="R46" s="3">
        <f>[1]!Olekuvorrand(R$4,R$5,R$8,5,R$11,Lähteandmed!$C36,R45)</f>
        <v>330.01881837844849</v>
      </c>
      <c r="S46" s="3">
        <f>[1]!Olekuvorrand(S$4,S$5,S$8,5,S$11,Lähteandmed!$C36,S45)</f>
        <v>345.9734320640564</v>
      </c>
      <c r="T46" s="3">
        <f>[1]!Olekuvorrand(T$4,T$5,T$8,5,T$11,Lähteandmed!$C36,T45)</f>
        <v>352.83869504928589</v>
      </c>
      <c r="U46" s="3">
        <f>[1]!Olekuvorrand(U$4,U$5,U$8,5,U$11,Lähteandmed!$C36,U45)</f>
        <v>352.94979810714722</v>
      </c>
      <c r="V46" s="3">
        <f>[1]!Olekuvorrand(V$4,V$5,V$8,5,V$11,Lähteandmed!$C36,V45)</f>
        <v>416.48644208908081</v>
      </c>
      <c r="W46" s="3">
        <f>[1]!Olekuvorrand(W$4,W$5,W$8,5,W$11,Lähteandmed!$C36,W45)</f>
        <v>334.58954095840454</v>
      </c>
      <c r="X46" s="3">
        <f>[1]!Olekuvorrand(X$4,X$5,X$8,5,X$11,Lähteandmed!$C36,X45)</f>
        <v>338.06318044662476</v>
      </c>
      <c r="Y46" s="3">
        <f>[1]!Olekuvorrand(Y$4,Y$5,Y$8,5,Y$11,Lähteandmed!$C36,Y45)</f>
        <v>348.14459085464478</v>
      </c>
      <c r="Z46" s="3"/>
    </row>
    <row r="47" spans="1:26" x14ac:dyDescent="0.2">
      <c r="A47" s="187"/>
      <c r="B47" s="188"/>
      <c r="C47" s="3">
        <f>[1]!ripe(C46,C$11+Lähteandmed!$E36*$I$13,C$4,0)</f>
        <v>13.69317351333992</v>
      </c>
      <c r="D47" s="3">
        <f>[1]!ripe(D46,D$11+Lähteandmed!$E36*$I$13,D$4,0)</f>
        <v>14.19193215253798</v>
      </c>
      <c r="E47" s="3">
        <f>[1]!ripe(E46,E$11+Lähteandmed!$E36*$I$13,E$4,0)</f>
        <v>14.135151835682075</v>
      </c>
      <c r="F47" s="3">
        <f>[1]!ripe(F46,F$11+Lähteandmed!$E36*$I$13,F$4,0)</f>
        <v>13.687378819541275</v>
      </c>
      <c r="G47" s="3">
        <f>[1]!ripe(G46,G$11+Lähteandmed!$E36*$I$13,G$4,0)</f>
        <v>12.980343539346018</v>
      </c>
      <c r="H47" s="3">
        <f>[1]!ripe(H46,H$11+Lähteandmed!$E36*$I$13,H$4,0)</f>
        <v>12.293809493062335</v>
      </c>
      <c r="I47" s="3">
        <f>[1]!ripe(I46,I$11+Lähteandmed!$E36*$I$13,I$4,0)</f>
        <v>11.798416708793345</v>
      </c>
      <c r="J47" s="3">
        <f>[1]!ripe(J46,J$11+Lähteandmed!$E36*$I$13,J$4,0)</f>
        <v>11.627343425769169</v>
      </c>
      <c r="K47" s="3">
        <f>[1]!ripe(K46,K$11+Lähteandmed!$E36*$I$13,K$4,0)</f>
        <v>11.467898037086558</v>
      </c>
      <c r="L47" s="3">
        <f>[1]!ripe(L46,L$11+Lähteandmed!$E36*$I$13,L$4,0)</f>
        <v>7.7355249566918545</v>
      </c>
      <c r="M47" s="3">
        <f>[1]!ripe(M46,M$11+Lähteandmed!$E36*$I$13,M$4,0)</f>
        <v>10.976476999797674</v>
      </c>
      <c r="N47" s="3">
        <f>[1]!ripe(N46,N$11+Lähteandmed!$E36*$I$13,N$4,0)</f>
        <v>10.632494733730956</v>
      </c>
      <c r="O47" s="3">
        <f>[1]!ripe(O46,O$11+Lähteandmed!$E36*$I$13,O$4,0)</f>
        <v>9.9897135399501877</v>
      </c>
      <c r="P47" s="3">
        <f>[1]!ripe(P46,P$11+Lähteandmed!$E36*$I$13,P$4,0)</f>
        <v>13.704441291705841</v>
      </c>
      <c r="Q47" s="3">
        <f>[1]!ripe(Q46,Q$11+Lähteandmed!$E36*$I$13,Q$4,0)</f>
        <v>9.7259089421356908</v>
      </c>
      <c r="R47" s="3">
        <f>[1]!ripe(R46,R$11+Lähteandmed!$E36*$I$13,R$4,0)</f>
        <v>7.1377738704090703</v>
      </c>
      <c r="S47" s="3">
        <f>[1]!ripe(S46,S$11+Lähteandmed!$E36*$I$13,S$4,0)</f>
        <v>10.398015987276541</v>
      </c>
      <c r="T47" s="3">
        <f>[1]!ripe(T46,T$11+Lähteandmed!$E36*$I$13,T$4,0)</f>
        <v>12.698825368712161</v>
      </c>
      <c r="U47" s="3">
        <f>[1]!ripe(U46,U$11+Lähteandmed!$E36*$I$13,U$4,0)</f>
        <v>12.468213731562921</v>
      </c>
      <c r="V47" s="3">
        <f>[1]!ripe(V46,V$11+Lähteandmed!$E36*$I$13,V$4,0)</f>
        <v>8.2427900238761094</v>
      </c>
      <c r="W47" s="3">
        <f>[1]!ripe(W46,W$11+Lähteandmed!$E36*$I$13,W$4,0)</f>
        <v>8.0075312377439332</v>
      </c>
      <c r="X47" s="3">
        <f>[1]!ripe(X46,X$11+Lähteandmed!$E36*$I$13,X$4,0)</f>
        <v>8.4592141307856128</v>
      </c>
      <c r="Y47" s="3">
        <f>[1]!ripe(Y46,Y$11+Lähteandmed!$E36*$I$13,Y$4,0)</f>
        <v>10.826180859980479</v>
      </c>
      <c r="Z47" s="3"/>
    </row>
    <row r="48" spans="1:26" x14ac:dyDescent="0.2">
      <c r="A48" s="42"/>
      <c r="B48" s="188"/>
      <c r="C48" s="55">
        <f t="shared" ref="C48:X48" si="30">C47/C$4^2*1000000</f>
        <v>58.007022448905978</v>
      </c>
      <c r="D48" s="55">
        <f t="shared" ref="D48" si="31">D47/D$4^2*1000000</f>
        <v>57.673114879088679</v>
      </c>
      <c r="E48" s="55">
        <f t="shared" si="30"/>
        <v>57.710132498395012</v>
      </c>
      <c r="F48" s="55">
        <f t="shared" si="30"/>
        <v>58.011021291237519</v>
      </c>
      <c r="G48" s="55">
        <f t="shared" si="30"/>
        <v>58.520945278985515</v>
      </c>
      <c r="H48" s="55">
        <f t="shared" si="30"/>
        <v>58.721899368808494</v>
      </c>
      <c r="I48" s="55">
        <f t="shared" si="30"/>
        <v>58.992476672131517</v>
      </c>
      <c r="J48" s="55">
        <f t="shared" si="30"/>
        <v>59.138485872710277</v>
      </c>
      <c r="K48" s="55">
        <f t="shared" si="30"/>
        <v>59.176176850002435</v>
      </c>
      <c r="L48" s="55">
        <f t="shared" si="30"/>
        <v>62.159722672920843</v>
      </c>
      <c r="M48" s="55">
        <f t="shared" si="30"/>
        <v>59.41023706835368</v>
      </c>
      <c r="N48" s="55">
        <f t="shared" si="30"/>
        <v>59.724842445702933</v>
      </c>
      <c r="O48" s="55">
        <f t="shared" si="30"/>
        <v>59.905478667227264</v>
      </c>
      <c r="P48" s="55">
        <f t="shared" si="30"/>
        <v>57.911118617703821</v>
      </c>
      <c r="Q48" s="55">
        <f t="shared" si="30"/>
        <v>60.200831807606136</v>
      </c>
      <c r="R48" s="55">
        <f t="shared" si="30"/>
        <v>62.617455945934154</v>
      </c>
      <c r="S48" s="55">
        <f t="shared" si="30"/>
        <v>59.729843120773687</v>
      </c>
      <c r="T48" s="55">
        <f t="shared" si="30"/>
        <v>58.567665936569639</v>
      </c>
      <c r="U48" s="55">
        <f t="shared" si="30"/>
        <v>58.549229754392314</v>
      </c>
      <c r="V48" s="55">
        <f t="shared" si="30"/>
        <v>49.617314593692811</v>
      </c>
      <c r="W48" s="55">
        <f t="shared" si="30"/>
        <v>61.76205855672805</v>
      </c>
      <c r="X48" s="55">
        <f t="shared" si="30"/>
        <v>61.127446040827969</v>
      </c>
      <c r="Y48" s="55">
        <f>Y47/Y$4^2*1000000</f>
        <v>59.357345666098958</v>
      </c>
      <c r="Z48" s="55"/>
    </row>
    <row r="49" spans="1:26" x14ac:dyDescent="0.2">
      <c r="A49" s="177">
        <v>6</v>
      </c>
      <c r="B49" s="189" t="str">
        <f>Lähteandmed!B39</f>
        <v>Suur tuul + mõõdukas jäide</v>
      </c>
      <c r="C49" s="9">
        <f>SQRT((kaalutegur R_6*[1]!juhe(C5,6)+jaitetegur R_6*[1]!Jaitekoormus_EN(C$5,JaideJ,hj))^2+(tuuletegur R_6*[1]!Tuulekoormus_en(C$5,Qt,ht,zo,C$4,JaideJ,jaitetegur R_6))^2)</f>
        <v>0.21832896742721702</v>
      </c>
      <c r="D49" s="9">
        <f>SQRT((kaalutegur R_6*[1]!juhe(D5,6)+jaitetegur R_6*[1]!Jaitekoormus_EN(D$5,JaideJ,hj))^2+(tuuletegur R_6*[1]!Tuulekoormus_en(D$5,Qt,ht,zo,D$4,JaideJ,jaitetegur R_6))^2)</f>
        <v>0.21793645253187061</v>
      </c>
      <c r="E49" s="9">
        <f>SQRT((kaalutegur R_6*[1]!juhe(E5,6)+jaitetegur R_6*[1]!Jaitekoormus_EN(E$5,JaideJ,hj))^2+(tuuletegur R_6*[1]!Tuulekoormus_en(E$5,Qt,ht,zo,E$4,JaideJ,jaitetegur R_6))^2)</f>
        <v>0.21798037946487869</v>
      </c>
      <c r="F49" s="9">
        <f>SQRT((kaalutegur R_6*[1]!juhe(F5,6)+jaitetegur R_6*[1]!Jaitekoormus_EN(F$5,JaideJ,hj))^2+(tuuletegur R_6*[1]!Tuulekoormus_en(F$5,Qt,ht,zo,F$4,JaideJ,jaitetegur R_6))^2)</f>
        <v>0.21833361811772117</v>
      </c>
      <c r="G49" s="9">
        <f>SQRT((kaalutegur R_6*[1]!juhe(G5,6)+jaitetegur R_6*[1]!Jaitekoormus_EN(G$5,JaideJ,hj))^2+(tuuletegur R_6*[1]!Tuulekoormus_en(G$5,Qt,ht,zo,G$4,JaideJ,jaitetegur R_6))^2)</f>
        <v>0.21891760182991232</v>
      </c>
      <c r="H49" s="9">
        <f>SQRT((kaalutegur R_6*[1]!juhe(H5,6)+jaitetegur R_6*[1]!Jaitekoormus_EN(H$5,JaideJ,hj))^2+(tuuletegur R_6*[1]!Tuulekoormus_en(H$5,Qt,ht,zo,H$4,JaideJ,jaitetegur R_6))^2)</f>
        <v>0.21946385237814675</v>
      </c>
      <c r="I49" s="9">
        <f>SQRT((kaalutegur R_6*[1]!juhe(I5,6)+jaitetegur R_6*[1]!Jaitekoormus_EN(I$5,JaideJ,hj))^2+(tuuletegur R_6*[1]!Tuulekoormus_en(I$5,Qt,ht,zo,I$4,JaideJ,jaitetegur R_6))^2)</f>
        <v>0.21989643391028482</v>
      </c>
      <c r="J49" s="9">
        <f>SQRT((kaalutegur R_6*[1]!juhe(J5,6)+jaitetegur R_6*[1]!Jaitekoormus_EN(J$5,JaideJ,hj))^2+(tuuletegur R_6*[1]!Tuulekoormus_en(J$5,Qt,ht,zo,J$4,JaideJ,jaitetegur R_6))^2)</f>
        <v>0.22005803109711661</v>
      </c>
      <c r="K49" s="9">
        <f>SQRT((kaalutegur R_6*[1]!juhe(K5,6)+jaitetegur R_6*[1]!Jaitekoormus_EN(K$5,JaideJ,hj))^2+(tuuletegur R_6*[1]!Tuulekoormus_en(K$5,Qt,ht,zo,K$4,JaideJ,jaitetegur R_6))^2)</f>
        <v>0.22019473313798171</v>
      </c>
      <c r="L49" s="9">
        <f>SQRT((kaalutegur R_6*[1]!juhe(L5,6)+jaitetegur R_6*[1]!Jaitekoormus_EN(L$5,JaideJ,hj))^2+(tuuletegur R_6*[1]!Tuulekoormus_en(L$5,Qt,ht,zo,L$4,JaideJ,jaitetegur R_6))^2)</f>
        <v>0.22439406340038792</v>
      </c>
      <c r="M49" s="9">
        <f>SQRT((kaalutegur R_6*[1]!juhe(M5,6)+jaitetegur R_6*[1]!Jaitekoormus_EN(M$5,JaideJ,hj))^2+(tuuletegur R_6*[1]!Tuulekoormus_en(M$5,Qt,ht,zo,M$4,JaideJ,jaitetegur R_6))^2)</f>
        <v>0.2206466859782153</v>
      </c>
      <c r="N49" s="9">
        <f>SQRT((kaalutegur R_6*[1]!juhe(N5,6)+jaitetegur R_6*[1]!Jaitekoormus_EN(N$5,JaideJ,hj))^2+(tuuletegur R_6*[1]!Tuulekoormus_en(N$5,Qt,ht,zo,N$4,JaideJ,jaitetegur R_6))^2)</f>
        <v>0.22099819844887514</v>
      </c>
      <c r="O49" s="9">
        <f>SQRT((kaalutegur R_6*[1]!juhe(O5,6)+jaitetegur R_6*[1]!Jaitekoormus_EN(O$5,JaideJ,hj))^2+(tuuletegur R_6*[1]!Tuulekoormus_en(O$5,Qt,ht,zo,O$4,JaideJ,jaitetegur R_6))^2)</f>
        <v>0.22161754929180266</v>
      </c>
      <c r="P49" s="9">
        <f>SQRT((kaalutegur R_6*[1]!juhe(P5,6)+jaitetegur R_6*[1]!Jaitekoormus_EN(P$5,JaideJ,hj))^2+(tuuletegur R_6*[1]!Tuulekoormus_en(P$5,Qt,ht,zo,P$4,JaideJ,jaitetegur R_6))^2)</f>
        <v>0.21830556127957884</v>
      </c>
      <c r="Q49" s="9">
        <f>SQRT((kaalutegur R_6*[1]!juhe(Q5,6)+jaitetegur R_6*[1]!Jaitekoormus_EN(Q$5,JaideJ,hj))^2+(tuuletegur R_6*[1]!Tuulekoormus_en(Q$5,Qt,ht,zo,Q$4,JaideJ,jaitetegur R_6))^2)</f>
        <v>0.22191778693335987</v>
      </c>
      <c r="R49" s="9">
        <f>SQRT((kaalutegur R_6*[1]!juhe(R5,6)+jaitetegur R_6*[1]!Jaitekoormus_EN(R$5,JaideJ,hj))^2+(tuuletegur R_6*[1]!Tuulekoormus_en(R$5,Qt,ht,zo,R$4,JaideJ,jaitetegur R_6))^2)</f>
        <v>0.22522785341853327</v>
      </c>
      <c r="S49" s="9">
        <f>SQRT((kaalutegur R_6*[1]!juhe(S5,6)+jaitetegur R_6*[1]!Jaitekoormus_EN(S$5,JaideJ,hj))^2+(tuuletegur R_6*[1]!Tuulekoormus_en(S$5,Qt,ht,zo,S$4,JaideJ,jaitetegur R_6))^2)</f>
        <v>0.22121020688675816</v>
      </c>
      <c r="T49" s="9">
        <f>SQRT((kaalutegur R_6*[1]!juhe(T5,6)+jaitetegur R_6*[1]!Jaitekoormus_EN(T$5,JaideJ,hj))^2+(tuuletegur R_6*[1]!Tuulekoormus_en(T$5,Qt,ht,zo,T$4,JaideJ,jaitetegur R_6))^2)</f>
        <v>0.21913245268510667</v>
      </c>
      <c r="U49" s="9">
        <f>SQRT((kaalutegur R_6*[1]!juhe(U5,6)+jaitetegur R_6*[1]!Jaitekoormus_EN(U$5,JaideJ,hj))^2+(tuuletegur R_6*[1]!Tuulekoormus_en(U$5,Qt,ht,zo,U$4,JaideJ,jaitetegur R_6))^2)</f>
        <v>0.21930277760635553</v>
      </c>
      <c r="V49" s="9">
        <f>SQRT((kaalutegur R_6*[1]!juhe(V5,6)+jaitetegur R_6*[1]!Jaitekoormus_EN(V$5,JaideJ,hj))^2+(tuuletegur R_6*[1]!Tuulekoormus_en(V$5,Qt,ht,zo,V$4,JaideJ,jaitetegur R_6))^2)</f>
        <v>0.22165345282058055</v>
      </c>
      <c r="W49" s="9">
        <f>SQRT((kaalutegur R_6*[1]!juhe(W5,6)+jaitetegur R_6*[1]!Jaitekoormus_EN(W$5,JaideJ,hj))^2+(tuuletegur R_6*[1]!Tuulekoormus_en(W$5,Qt,ht,zo,W$4,JaideJ,jaitetegur R_6))^2)</f>
        <v>0.22400493772380012</v>
      </c>
      <c r="X49" s="9">
        <f>SQRT((kaalutegur R_6*[1]!juhe(X5,6)+jaitetegur R_6*[1]!Jaitekoormus_EN(X$5,JaideJ,hj))^2+(tuuletegur R_6*[1]!Tuulekoormus_en(X$5,Qt,ht,zo,X$4,JaideJ,jaitetegur R_6))^2)</f>
        <v>0.22338602456983117</v>
      </c>
      <c r="Y49" s="9">
        <f>SQRT((kaalutegur R_6*[1]!juhe(Y5,6)+jaitetegur R_6*[1]!Jaitekoormus_EN(Y$5,JaideJ,hj))^2+(tuuletegur R_6*[1]!Tuulekoormus_en(Y$5,Qt,ht,zo,Y$4,JaideJ,jaitetegur R_6))^2)</f>
        <v>0.22076879510582989</v>
      </c>
      <c r="Z49" s="9"/>
    </row>
    <row r="50" spans="1:26" x14ac:dyDescent="0.2">
      <c r="A50" s="177"/>
      <c r="B50" s="189"/>
      <c r="C50" s="22">
        <f>[1]!Olekuvorrand(C$4,C$5,C$8,5,C$11,Lähteandmed!$C39,C49)</f>
        <v>352.55199670791626</v>
      </c>
      <c r="D50" s="22">
        <f>[1]!Olekuvorrand(D$4,D$5,D$8,5,D$11,Lähteandmed!$C39,D49)</f>
        <v>354.34585809707642</v>
      </c>
      <c r="E50" s="22">
        <f>[1]!Olekuvorrand(E$4,E$5,E$8,5,E$11,Lähteandmed!$C39,E49)</f>
        <v>354.14642095565796</v>
      </c>
      <c r="F50" s="22">
        <f>[1]!Olekuvorrand(F$4,F$5,F$8,5,F$11,Lähteandmed!$C39,F49)</f>
        <v>352.53065824508667</v>
      </c>
      <c r="G50" s="22">
        <f>[1]!Olekuvorrand(G$4,G$5,G$8,5,G$11,Lähteandmed!$C39,G49)</f>
        <v>349.81554746627808</v>
      </c>
      <c r="H50" s="22">
        <f>[1]!Olekuvorrand(H$4,H$5,H$8,5,H$11,Lähteandmed!$C39,H49)</f>
        <v>348.95616769790649</v>
      </c>
      <c r="I50" s="22">
        <f>[1]!Olekuvorrand(I$4,I$5,I$8,5,I$11,Lähteandmed!$C39,I49)</f>
        <v>347.61232137680054</v>
      </c>
      <c r="J50" s="22">
        <f>[1]!Olekuvorrand(J$4,J$5,J$8,5,J$11,Lähteandmed!$C39,J49)</f>
        <v>346.84711694717407</v>
      </c>
      <c r="K50" s="22">
        <f>[1]!Olekuvorrand(K$4,K$5,K$8,5,K$11,Lähteandmed!$C39,K49)</f>
        <v>346.70752286911011</v>
      </c>
      <c r="L50" s="22">
        <f>[1]!Olekuvorrand(L$4,L$5,L$8,5,L$11,Lähteandmed!$C39,L49)</f>
        <v>332.18175172805786</v>
      </c>
      <c r="M50" s="22">
        <f>[1]!Olekuvorrand(M$4,M$5,M$8,5,M$11,Lähteandmed!$C39,M49)</f>
        <v>345.60173749923706</v>
      </c>
      <c r="N50" s="22">
        <f>[1]!Olekuvorrand(N$4,N$5,N$8,5,N$11,Lähteandmed!$C39,N49)</f>
        <v>343.97536516189575</v>
      </c>
      <c r="O50" s="22">
        <f>[1]!Olekuvorrand(O$4,O$5,O$8,5,O$11,Lähteandmed!$C39,O49)</f>
        <v>343.28240156173706</v>
      </c>
      <c r="P50" s="22">
        <f>[1]!Olekuvorrand(P$4,P$5,P$8,5,P$11,Lähteandmed!$C39,P49)</f>
        <v>353.12503576278687</v>
      </c>
      <c r="Q50" s="22">
        <f>[1]!Olekuvorrand(Q$4,Q$5,Q$8,5,Q$11,Lähteandmed!$C39,Q49)</f>
        <v>341.75556898117065</v>
      </c>
      <c r="R50" s="22">
        <f>[1]!Olekuvorrand(R$4,R$5,R$8,5,R$11,Lähteandmed!$C39,R49)</f>
        <v>330.12300729751587</v>
      </c>
      <c r="S50" s="22">
        <f>[1]!Olekuvorrand(S$4,S$5,S$8,5,S$11,Lähteandmed!$C39,S49)</f>
        <v>344.06751394271851</v>
      </c>
      <c r="T50" s="22">
        <f>[1]!Olekuvorrand(T$4,T$5,T$8,5,T$11,Lähteandmed!$C39,T49)</f>
        <v>349.67201948165894</v>
      </c>
      <c r="U50" s="22">
        <f>[1]!Olekuvorrand(U$4,U$5,U$8,5,U$11,Lähteandmed!$C39,U49)</f>
        <v>349.89088773727417</v>
      </c>
      <c r="V50" s="22">
        <f>[1]!Olekuvorrand(V$4,V$5,V$8,5,V$11,Lähteandmed!$C39,V49)</f>
        <v>414.85697031021118</v>
      </c>
      <c r="W50" s="22">
        <f>[1]!Olekuvorrand(W$4,W$5,W$8,5,W$11,Lähteandmed!$C39,W49)</f>
        <v>334.1408371925354</v>
      </c>
      <c r="X50" s="22">
        <f>[1]!Olekuvorrand(X$4,X$5,X$8,5,X$11,Lähteandmed!$C39,X49)</f>
        <v>337.31526136398315</v>
      </c>
      <c r="Y50" s="22">
        <f>[1]!Olekuvorrand(Y$4,Y$5,Y$8,5,Y$11,Lähteandmed!$C39,Y49)</f>
        <v>345.98284959793091</v>
      </c>
      <c r="Z50" s="22"/>
    </row>
    <row r="51" spans="1:26" x14ac:dyDescent="0.2">
      <c r="A51" s="177"/>
      <c r="B51" s="189"/>
      <c r="C51" s="9">
        <f>[1]!ripe(C50,C$11+Lähteandmed!$E39*$I$13,C$4,0)</f>
        <v>7.3824918163601545</v>
      </c>
      <c r="D51" s="9">
        <f>[1]!ripe(D50,D$11+Lähteandmed!$E39*$I$13,D$4,0)</f>
        <v>7.6567306992328268</v>
      </c>
      <c r="E51" s="9">
        <f>[1]!ripe(E50,E$11+Lähteandmed!$E39*$I$13,E$4,0)</f>
        <v>7.6254971698676925</v>
      </c>
      <c r="F51" s="9">
        <f>[1]!ripe(F50,F$11+Lähteandmed!$E39*$I$13,F$4,0)</f>
        <v>7.3793056443228346</v>
      </c>
      <c r="G51" s="9">
        <f>[1]!ripe(G50,G$11+Lähteandmed!$E39*$I$13,G$4,0)</f>
        <v>6.9909848549162366</v>
      </c>
      <c r="H51" s="9">
        <f>[1]!ripe(H50,H$11+Lähteandmed!$E39*$I$13,H$4,0)</f>
        <v>6.6148213670779406</v>
      </c>
      <c r="I51" s="9">
        <f>[1]!ripe(I50,I$11+Lähteandmed!$E39*$I$13,I$4,0)</f>
        <v>6.3435819458431233</v>
      </c>
      <c r="J51" s="9">
        <f>[1]!ripe(J50,J$11+Lähteandmed!$E39*$I$13,J$4,0)</f>
        <v>6.2499252748647605</v>
      </c>
      <c r="K51" s="9">
        <f>[1]!ripe(K50,K$11+Lähteandmed!$E39*$I$13,K$4,0)</f>
        <v>6.1627743890040581</v>
      </c>
      <c r="L51" s="9">
        <f>[1]!ripe(L50,L$11+Lähteandmed!$E39*$I$13,L$4,0)</f>
        <v>4.1305469914199557</v>
      </c>
      <c r="M51" s="9">
        <f>[1]!ripe(M50,M$11+Lähteandmed!$E39*$I$13,M$4,0)</f>
        <v>5.8942477174809813</v>
      </c>
      <c r="N51" s="9">
        <f>[1]!ripe(N50,N$11+Lähteandmed!$E39*$I$13,N$4,0)</f>
        <v>5.7063110070864029</v>
      </c>
      <c r="O51" s="9">
        <f>[1]!ripe(O50,O$11+Lähteandmed!$E39*$I$13,O$4,0)</f>
        <v>5.3559629875394643</v>
      </c>
      <c r="P51" s="9">
        <f>[1]!ripe(P50,P$11+Lähteandmed!$E39*$I$13,P$4,0)</f>
        <v>7.3887927747654034</v>
      </c>
      <c r="Q51" s="9">
        <f>[1]!ripe(Q50,Q$11+Lähteandmed!$E39*$I$13,Q$4,0)</f>
        <v>5.2121237897990031</v>
      </c>
      <c r="R51" s="9">
        <f>[1]!ripe(R50,R$11+Lähteandmed!$E39*$I$13,R$4,0)</f>
        <v>3.8070991573812303</v>
      </c>
      <c r="S51" s="9">
        <f>[1]!ripe(S50,S$11+Lähteandmed!$E39*$I$13,S$4,0)</f>
        <v>5.5785078960923498</v>
      </c>
      <c r="T51" s="9">
        <f>[1]!ripe(T50,T$11+Lähteandmed!$E39*$I$13,T$4,0)</f>
        <v>6.8367132898239618</v>
      </c>
      <c r="U51" s="9">
        <f>[1]!ripe(U50,U$11+Lähteandmed!$E39*$I$13,U$4,0)</f>
        <v>6.7104714804203676</v>
      </c>
      <c r="V51" s="9">
        <f>[1]!ripe(V50,V$11+Lähteandmed!$E39*$I$13,V$4,0)</f>
        <v>4.415147376054315</v>
      </c>
      <c r="W51" s="9">
        <f>[1]!ripe(W50,W$11+Lähteandmed!$E39*$I$13,W$4,0)</f>
        <v>4.2780902012621045</v>
      </c>
      <c r="X51" s="9">
        <f>[1]!ripe(X50,X$11+Lähteandmed!$E39*$I$13,X$4,0)</f>
        <v>4.5233520685684825</v>
      </c>
      <c r="Y51" s="9">
        <f>[1]!ripe(Y50,Y$11+Lähteandmed!$E39*$I$13,Y$4,0)</f>
        <v>5.81231107395213</v>
      </c>
      <c r="Z51" s="9"/>
    </row>
    <row r="52" spans="1:26" x14ac:dyDescent="0.2">
      <c r="A52" s="39"/>
      <c r="B52" s="189"/>
      <c r="C52" s="56">
        <f t="shared" ref="C52:X52" si="32">C51/C$4^2*1000000</f>
        <v>31.273712270079638</v>
      </c>
      <c r="D52" s="56">
        <f t="shared" ref="D52" si="33">D51/D$4^2*1000000</f>
        <v>31.1153903829881</v>
      </c>
      <c r="E52" s="56">
        <f t="shared" si="32"/>
        <v>31.132912978572598</v>
      </c>
      <c r="F52" s="56">
        <f t="shared" si="32"/>
        <v>31.275605248551752</v>
      </c>
      <c r="G52" s="56">
        <f t="shared" si="32"/>
        <v>31.518352414991782</v>
      </c>
      <c r="H52" s="56">
        <f t="shared" si="32"/>
        <v>31.595973150502889</v>
      </c>
      <c r="I52" s="56">
        <f t="shared" si="32"/>
        <v>31.718121100011384</v>
      </c>
      <c r="J52" s="56">
        <f t="shared" si="32"/>
        <v>31.788096733595371</v>
      </c>
      <c r="K52" s="56">
        <f t="shared" si="32"/>
        <v>31.800895504213941</v>
      </c>
      <c r="L52" s="56">
        <f t="shared" si="32"/>
        <v>33.191497268975816</v>
      </c>
      <c r="M52" s="56">
        <f t="shared" si="32"/>
        <v>31.902645470090484</v>
      </c>
      <c r="N52" s="56">
        <f t="shared" si="32"/>
        <v>32.053486446903293</v>
      </c>
      <c r="O52" s="56">
        <f t="shared" si="32"/>
        <v>32.118190898004876</v>
      </c>
      <c r="P52" s="56">
        <f t="shared" si="32"/>
        <v>31.22296237498135</v>
      </c>
      <c r="Q52" s="56">
        <f t="shared" si="32"/>
        <v>32.261682635207926</v>
      </c>
      <c r="R52" s="56">
        <f t="shared" si="32"/>
        <v>33.39848923449572</v>
      </c>
      <c r="S52" s="56">
        <f t="shared" si="32"/>
        <v>32.044901824474529</v>
      </c>
      <c r="T52" s="56">
        <f t="shared" si="32"/>
        <v>31.531289582819348</v>
      </c>
      <c r="U52" s="56">
        <f t="shared" si="32"/>
        <v>31.511565724353293</v>
      </c>
      <c r="V52" s="56">
        <f t="shared" si="32"/>
        <v>26.576893952248138</v>
      </c>
      <c r="W52" s="56">
        <f t="shared" si="32"/>
        <v>32.996893758700814</v>
      </c>
      <c r="X52" s="56">
        <f t="shared" si="32"/>
        <v>32.686364858505911</v>
      </c>
      <c r="Y52" s="56">
        <f>Y51/Y$4^2*1000000</f>
        <v>31.867503600535038</v>
      </c>
      <c r="Z52" s="56"/>
    </row>
    <row r="53" spans="1:26" x14ac:dyDescent="0.2">
      <c r="A53" s="187">
        <v>7</v>
      </c>
      <c r="B53" s="188" t="str">
        <f>Lähteandmed!B42</f>
        <v>EDS</v>
      </c>
      <c r="C53" s="6">
        <f>SQRT((kaalutegur R_7*[1]!juhe(C5,6)+jaitetegur R_7*[1]!Jaitekoormus_EN(C$5,JaideJ,hj))^2+(tuuletegur R_7*[1]!Tuulekoormus_en(C$5,Qt,ht,zo,C$4,JaideJ,jaitetegur R_7))^2)</f>
        <v>6.25E-2</v>
      </c>
      <c r="D53" s="6">
        <f>SQRT((kaalutegur R_7*[1]!juhe(D5,6)+jaitetegur R_7*[1]!Jaitekoormus_EN(D$5,JaideJ,hj))^2+(tuuletegur R_7*[1]!Tuulekoormus_en(D$5,Qt,ht,zo,D$4,JaideJ,jaitetegur R_7))^2)</f>
        <v>6.25E-2</v>
      </c>
      <c r="E53" s="6">
        <f>SQRT((kaalutegur R_7*[1]!juhe(E5,6)+jaitetegur R_7*[1]!Jaitekoormus_EN(E$5,JaideJ,hj))^2+(tuuletegur R_7*[1]!Tuulekoormus_en(E$5,Qt,ht,zo,E$4,JaideJ,jaitetegur R_7))^2)</f>
        <v>6.25E-2</v>
      </c>
      <c r="F53" s="6">
        <f>SQRT((kaalutegur R_7*[1]!juhe(F5,6)+jaitetegur R_7*[1]!Jaitekoormus_EN(F$5,JaideJ,hj))^2+(tuuletegur R_7*[1]!Tuulekoormus_en(F$5,Qt,ht,zo,F$4,JaideJ,jaitetegur R_7))^2)</f>
        <v>6.25E-2</v>
      </c>
      <c r="G53" s="6">
        <f>SQRT((kaalutegur R_7*[1]!juhe(G5,6)+jaitetegur R_7*[1]!Jaitekoormus_EN(G$5,JaideJ,hj))^2+(tuuletegur R_7*[1]!Tuulekoormus_en(G$5,Qt,ht,zo,G$4,JaideJ,jaitetegur R_7))^2)</f>
        <v>6.25E-2</v>
      </c>
      <c r="H53" s="6">
        <f>SQRT((kaalutegur R_7*[1]!juhe(H5,6)+jaitetegur R_7*[1]!Jaitekoormus_EN(H$5,JaideJ,hj))^2+(tuuletegur R_7*[1]!Tuulekoormus_en(H$5,Qt,ht,zo,H$4,JaideJ,jaitetegur R_7))^2)</f>
        <v>6.25E-2</v>
      </c>
      <c r="I53" s="6">
        <f>SQRT((kaalutegur R_7*[1]!juhe(I5,6)+jaitetegur R_7*[1]!Jaitekoormus_EN(I$5,JaideJ,hj))^2+(tuuletegur R_7*[1]!Tuulekoormus_en(I$5,Qt,ht,zo,I$4,JaideJ,jaitetegur R_7))^2)</f>
        <v>6.25E-2</v>
      </c>
      <c r="J53" s="6">
        <f>SQRT((kaalutegur R_7*[1]!juhe(J5,6)+jaitetegur R_7*[1]!Jaitekoormus_EN(J$5,JaideJ,hj))^2+(tuuletegur R_7*[1]!Tuulekoormus_en(J$5,Qt,ht,zo,J$4,JaideJ,jaitetegur R_7))^2)</f>
        <v>6.25E-2</v>
      </c>
      <c r="K53" s="6">
        <f>SQRT((kaalutegur R_7*[1]!juhe(K5,6)+jaitetegur R_7*[1]!Jaitekoormus_EN(K$5,JaideJ,hj))^2+(tuuletegur R_7*[1]!Tuulekoormus_en(K$5,Qt,ht,zo,K$4,JaideJ,jaitetegur R_7))^2)</f>
        <v>6.25E-2</v>
      </c>
      <c r="L53" s="6">
        <f>SQRT((kaalutegur R_7*[1]!juhe(L5,6)+jaitetegur R_7*[1]!Jaitekoormus_EN(L$5,JaideJ,hj))^2+(tuuletegur R_7*[1]!Tuulekoormus_en(L$5,Qt,ht,zo,L$4,JaideJ,jaitetegur R_7))^2)</f>
        <v>6.25E-2</v>
      </c>
      <c r="M53" s="6">
        <f>SQRT((kaalutegur R_7*[1]!juhe(M5,6)+jaitetegur R_7*[1]!Jaitekoormus_EN(M$5,JaideJ,hj))^2+(tuuletegur R_7*[1]!Tuulekoormus_en(M$5,Qt,ht,zo,M$4,JaideJ,jaitetegur R_7))^2)</f>
        <v>6.25E-2</v>
      </c>
      <c r="N53" s="6">
        <f>SQRT((kaalutegur R_7*[1]!juhe(N5,6)+jaitetegur R_7*[1]!Jaitekoormus_EN(N$5,JaideJ,hj))^2+(tuuletegur R_7*[1]!Tuulekoormus_en(N$5,Qt,ht,zo,N$4,JaideJ,jaitetegur R_7))^2)</f>
        <v>6.25E-2</v>
      </c>
      <c r="O53" s="6">
        <f>SQRT((kaalutegur R_7*[1]!juhe(O5,6)+jaitetegur R_7*[1]!Jaitekoormus_EN(O$5,JaideJ,hj))^2+(tuuletegur R_7*[1]!Tuulekoormus_en(O$5,Qt,ht,zo,O$4,JaideJ,jaitetegur R_7))^2)</f>
        <v>6.25E-2</v>
      </c>
      <c r="P53" s="6">
        <f>SQRT((kaalutegur R_7*[1]!juhe(P5,6)+jaitetegur R_7*[1]!Jaitekoormus_EN(P$5,JaideJ,hj))^2+(tuuletegur R_7*[1]!Tuulekoormus_en(P$5,Qt,ht,zo,P$4,JaideJ,jaitetegur R_7))^2)</f>
        <v>6.25E-2</v>
      </c>
      <c r="Q53" s="6">
        <f>SQRT((kaalutegur R_7*[1]!juhe(Q5,6)+jaitetegur R_7*[1]!Jaitekoormus_EN(Q$5,JaideJ,hj))^2+(tuuletegur R_7*[1]!Tuulekoormus_en(Q$5,Qt,ht,zo,Q$4,JaideJ,jaitetegur R_7))^2)</f>
        <v>6.25E-2</v>
      </c>
      <c r="R53" s="6">
        <f>SQRT((kaalutegur R_7*[1]!juhe(R5,6)+jaitetegur R_7*[1]!Jaitekoormus_EN(R$5,JaideJ,hj))^2+(tuuletegur R_7*[1]!Tuulekoormus_en(R$5,Qt,ht,zo,R$4,JaideJ,jaitetegur R_7))^2)</f>
        <v>6.25E-2</v>
      </c>
      <c r="S53" s="6">
        <f>SQRT((kaalutegur R_7*[1]!juhe(S5,6)+jaitetegur R_7*[1]!Jaitekoormus_EN(S$5,JaideJ,hj))^2+(tuuletegur R_7*[1]!Tuulekoormus_en(S$5,Qt,ht,zo,S$4,JaideJ,jaitetegur R_7))^2)</f>
        <v>6.25E-2</v>
      </c>
      <c r="T53" s="6">
        <f>SQRT((kaalutegur R_7*[1]!juhe(T5,6)+jaitetegur R_7*[1]!Jaitekoormus_EN(T$5,JaideJ,hj))^2+(tuuletegur R_7*[1]!Tuulekoormus_en(T$5,Qt,ht,zo,T$4,JaideJ,jaitetegur R_7))^2)</f>
        <v>6.25E-2</v>
      </c>
      <c r="U53" s="6">
        <f>SQRT((kaalutegur R_7*[1]!juhe(U5,6)+jaitetegur R_7*[1]!Jaitekoormus_EN(U$5,JaideJ,hj))^2+(tuuletegur R_7*[1]!Tuulekoormus_en(U$5,Qt,ht,zo,U$4,JaideJ,jaitetegur R_7))^2)</f>
        <v>6.25E-2</v>
      </c>
      <c r="V53" s="6">
        <f>SQRT((kaalutegur R_7*[1]!juhe(V5,6)+jaitetegur R_7*[1]!Jaitekoormus_EN(V$5,JaideJ,hj))^2+(tuuletegur R_7*[1]!Tuulekoormus_en(V$5,Qt,ht,zo,V$4,JaideJ,jaitetegur R_7))^2)</f>
        <v>6.25E-2</v>
      </c>
      <c r="W53" s="6">
        <f>SQRT((kaalutegur R_7*[1]!juhe(W5,6)+jaitetegur R_7*[1]!Jaitekoormus_EN(W$5,JaideJ,hj))^2+(tuuletegur R_7*[1]!Tuulekoormus_en(W$5,Qt,ht,zo,W$4,JaideJ,jaitetegur R_7))^2)</f>
        <v>6.25E-2</v>
      </c>
      <c r="X53" s="6">
        <f>SQRT((kaalutegur R_7*[1]!juhe(X5,6)+jaitetegur R_7*[1]!Jaitekoormus_EN(X$5,JaideJ,hj))^2+(tuuletegur R_7*[1]!Tuulekoormus_en(X$5,Qt,ht,zo,X$4,JaideJ,jaitetegur R_7))^2)</f>
        <v>6.25E-2</v>
      </c>
      <c r="Y53" s="6">
        <f>SQRT((kaalutegur R_7*[1]!juhe(Y5,6)+jaitetegur R_7*[1]!Jaitekoormus_EN(Y$5,JaideJ,hj))^2+(tuuletegur R_7*[1]!Tuulekoormus_en(Y$5,Qt,ht,zo,Y$4,JaideJ,jaitetegur R_7))^2)</f>
        <v>6.25E-2</v>
      </c>
      <c r="Z53" s="6"/>
    </row>
    <row r="54" spans="1:26" x14ac:dyDescent="0.2">
      <c r="A54" s="187"/>
      <c r="B54" s="188"/>
      <c r="C54" s="3">
        <f>[1]!Olekuvorrand(C$4,C$5,C$8,5,C$11,Lähteandmed!$C42,C53)</f>
        <v>132.06464052200317</v>
      </c>
      <c r="D54" s="3">
        <f>[1]!Olekuvorrand(D$4,D$5,D$8,5,D$11,Lähteandmed!$C42,D53)</f>
        <v>132.06464052200317</v>
      </c>
      <c r="E54" s="3">
        <f>[1]!Olekuvorrand(E$4,E$5,E$8,5,E$11,Lähteandmed!$C42,E53)</f>
        <v>132.06464052200317</v>
      </c>
      <c r="F54" s="3">
        <f>[1]!Olekuvorrand(F$4,F$5,F$8,5,F$11,Lähteandmed!$C42,F53)</f>
        <v>132.06464052200317</v>
      </c>
      <c r="G54" s="3">
        <f>[1]!Olekuvorrand(G$4,G$5,G$8,5,G$11,Lähteandmed!$C42,G53)</f>
        <v>132.06464052200317</v>
      </c>
      <c r="H54" s="3">
        <f>[1]!Olekuvorrand(H$4,H$5,H$8,5,H$11,Lähteandmed!$C42,H53)</f>
        <v>133.35281610488892</v>
      </c>
      <c r="I54" s="3">
        <f>[1]!Olekuvorrand(I$4,I$5,I$8,5,I$11,Lähteandmed!$C42,I53)</f>
        <v>133.94159078598022</v>
      </c>
      <c r="J54" s="3">
        <f>[1]!Olekuvorrand(J$4,J$5,J$8,5,J$11,Lähteandmed!$C42,J53)</f>
        <v>133.9690089225769</v>
      </c>
      <c r="K54" s="3">
        <f>[1]!Olekuvorrand(K$4,K$5,K$8,5,K$11,Lähteandmed!$C42,K53)</f>
        <v>134.39124822616577</v>
      </c>
      <c r="L54" s="3">
        <f>[1]!Olekuvorrand(L$4,L$5,L$8,5,L$11,Lähteandmed!$C42,L53)</f>
        <v>141.53414964675903</v>
      </c>
      <c r="M54" s="3">
        <f>[1]!Olekuvorrand(M$4,M$5,M$8,5,M$11,Lähteandmed!$C42,M53)</f>
        <v>135.32966375350952</v>
      </c>
      <c r="N54" s="3">
        <f>[1]!Olekuvorrand(N$4,N$5,N$8,5,N$11,Lähteandmed!$C42,N53)</f>
        <v>135.47521829605103</v>
      </c>
      <c r="O54" s="3">
        <f>[1]!Olekuvorrand(O$4,O$5,O$8,5,O$11,Lähteandmed!$C42,O53)</f>
        <v>137.62015104293823</v>
      </c>
      <c r="P54" s="3">
        <f>[1]!Olekuvorrand(P$4,P$5,P$8,5,P$11,Lähteandmed!$C42,P53)</f>
        <v>132.39282369613647</v>
      </c>
      <c r="Q54" s="3">
        <f>[1]!Olekuvorrand(Q$4,Q$5,Q$8,5,Q$11,Lähteandmed!$C42,Q53)</f>
        <v>137.68810033798218</v>
      </c>
      <c r="R54" s="3">
        <f>[1]!Olekuvorrand(R$4,R$5,R$8,5,R$11,Lähteandmed!$C42,R53)</f>
        <v>144.33032274246216</v>
      </c>
      <c r="S54" s="3">
        <f>[1]!Olekuvorrand(S$4,S$5,S$8,5,S$11,Lähteandmed!$C42,S53)</f>
        <v>136.4627480506897</v>
      </c>
      <c r="T54" s="3">
        <f>[1]!Olekuvorrand(T$4,T$5,T$8,5,T$11,Lähteandmed!$C42,T53)</f>
        <v>132.70097970962524</v>
      </c>
      <c r="U54" s="3">
        <f>[1]!Olekuvorrand(U$4,U$5,U$8,5,U$11,Lähteandmed!$C42,U53)</f>
        <v>133.46844911575317</v>
      </c>
      <c r="V54" s="3">
        <f>[1]!Olekuvorrand(V$4,V$5,V$8,5,V$11,Lähteandmed!$C42,V53)</f>
        <v>217.40120649337769</v>
      </c>
      <c r="W54" s="3">
        <f>[1]!Olekuvorrand(W$4,W$5,W$8,5,W$11,Lähteandmed!$C42,W53)</f>
        <v>141.29215478897095</v>
      </c>
      <c r="X54" s="3">
        <f>[1]!Olekuvorrand(X$4,X$5,X$8,5,X$11,Lähteandmed!$C42,X53)</f>
        <v>140.99079370498657</v>
      </c>
      <c r="Y54" s="3">
        <f>[1]!Olekuvorrand(Y$4,Y$5,Y$8,5,Y$11,Lähteandmed!$C42,Y53)</f>
        <v>136.14803552627563</v>
      </c>
      <c r="Z54" s="3"/>
    </row>
    <row r="55" spans="1:26" ht="13.5" customHeight="1" x14ac:dyDescent="0.2">
      <c r="A55" s="187"/>
      <c r="B55" s="188"/>
      <c r="C55" s="3">
        <f>[1]!ripe(C54,C$11+Lähteandmed!$E42*$I$13,C$4,0)</f>
        <v>13.964552233843598</v>
      </c>
      <c r="D55" s="3">
        <f>[1]!ripe(D54,D$11+Lähteandmed!$E42*$I$13,D$4,0)</f>
        <v>14.556990383606614</v>
      </c>
      <c r="E55" s="3">
        <f>[1]!ripe(E54,E$11+Lähteandmed!$E42*$I$13,E$4,0)</f>
        <v>14.489449424115501</v>
      </c>
      <c r="F55" s="3">
        <f>[1]!ripe(F54,F$11+Lähteandmed!$E42*$I$13,F$4,0)</f>
        <v>13.957680494106597</v>
      </c>
      <c r="G55" s="3">
        <f>[1]!ripe(G54,G$11+Lähteandmed!$E42*$I$13,G$4,0)</f>
        <v>13.121344285229515</v>
      </c>
      <c r="H55" s="3">
        <f>[1]!ripe(H54,H$11+Lähteandmed!$E42*$I$13,H$4,0)</f>
        <v>12.265188394752826</v>
      </c>
      <c r="I55" s="3">
        <f>[1]!ripe(I54,I$11+Lähteandmed!$E42*$I$13,I$4,0)</f>
        <v>11.665454906651906</v>
      </c>
      <c r="J55" s="3">
        <f>[1]!ripe(J54,J$11+Lähteandmed!$E42*$I$13,J$4,0)</f>
        <v>11.465578833462683</v>
      </c>
      <c r="K55" s="3">
        <f>[1]!ripe(K54,K$11+Lähteandmed!$E42*$I$13,K$4,0)</f>
        <v>11.265642412078982</v>
      </c>
      <c r="L55" s="3">
        <f>[1]!ripe(L54,L$11+Lähteandmed!$E42*$I$13,L$4,0)</f>
        <v>6.8692530274927872</v>
      </c>
      <c r="M55" s="3">
        <f>[1]!ripe(M54,M$11+Lähteandmed!$E42*$I$13,M$4,0)</f>
        <v>10.665929627671554</v>
      </c>
      <c r="N55" s="3">
        <f>[1]!ripe(N54,N$11+Lähteandmed!$E42*$I$13,N$4,0)</f>
        <v>10.266214507755581</v>
      </c>
      <c r="O55" s="3">
        <f>[1]!ripe(O54,O$11+Lähteandmed!$E42*$I$13,O$4,0)</f>
        <v>9.4666101442723107</v>
      </c>
      <c r="P55" s="3">
        <f>[1]!ripe(P54,P$11+Lähteandmed!$E42*$I$13,P$4,0)</f>
        <v>13.964486361972325</v>
      </c>
      <c r="Q55" s="3">
        <f>[1]!ripe(Q54,Q$11+Lähteandmed!$E42*$I$13,Q$4,0)</f>
        <v>9.1668754246691133</v>
      </c>
      <c r="R55" s="3">
        <f>[1]!ripe(R54,R$11+Lähteandmed!$E42*$I$13,R$4,0)</f>
        <v>6.1702081316627666</v>
      </c>
      <c r="S55" s="3">
        <f>[1]!ripe(S54,S$11+Lähteandmed!$E42*$I$13,S$4,0)</f>
        <v>9.9663245190370358</v>
      </c>
      <c r="T55" s="3">
        <f>[1]!ripe(T54,T$11+Lähteandmed!$E42*$I$13,T$4,0)</f>
        <v>12.765021052203526</v>
      </c>
      <c r="U55" s="3">
        <f>[1]!ripe(U54,U$11+Lähteandmed!$E42*$I$13,U$4,0)</f>
        <v>12.465062735636412</v>
      </c>
      <c r="V55" s="3">
        <f>[1]!ripe(V54,V$11+Lähteandmed!$E42*$I$13,V$4,0)</f>
        <v>5.9699275646214964</v>
      </c>
      <c r="W55" s="3">
        <f>[1]!ripe(W54,W$11+Lähteandmed!$E42*$I$13,W$4,0)</f>
        <v>7.1688395561930518</v>
      </c>
      <c r="X55" s="3">
        <f>[1]!ripe(X54,X$11+Lähteandmed!$E42*$I$13,X$4,0)</f>
        <v>7.6681931319482954</v>
      </c>
      <c r="Y55" s="3">
        <f>[1]!ripe(Y54,Y$11+Lähteandmed!$E42*$I$13,Y$4,0)</f>
        <v>10.465969315243338</v>
      </c>
      <c r="Z55" s="3"/>
    </row>
    <row r="56" spans="1:26" x14ac:dyDescent="0.2">
      <c r="A56" s="42"/>
      <c r="B56" s="188"/>
      <c r="C56" s="55">
        <f t="shared" ref="C56:X56" si="34">C55/C$4^2*1000000</f>
        <v>59.156637000790276</v>
      </c>
      <c r="D56" s="55">
        <f t="shared" ref="D56" si="35">D55/D$4^2*1000000</f>
        <v>59.156637000790276</v>
      </c>
      <c r="E56" s="55">
        <f t="shared" si="34"/>
        <v>59.156637000790276</v>
      </c>
      <c r="F56" s="55">
        <f t="shared" si="34"/>
        <v>59.156637000790269</v>
      </c>
      <c r="G56" s="55">
        <f t="shared" si="34"/>
        <v>59.156637000790276</v>
      </c>
      <c r="H56" s="55">
        <f t="shared" si="34"/>
        <v>58.585189486025278</v>
      </c>
      <c r="I56" s="55">
        <f t="shared" si="34"/>
        <v>58.327663231081623</v>
      </c>
      <c r="J56" s="55">
        <f t="shared" si="34"/>
        <v>58.315725874444468</v>
      </c>
      <c r="K56" s="55">
        <f t="shared" si="34"/>
        <v>58.132505673676143</v>
      </c>
      <c r="L56" s="55">
        <f t="shared" si="34"/>
        <v>55.198692467495938</v>
      </c>
      <c r="M56" s="55">
        <f t="shared" si="34"/>
        <v>57.729397851972408</v>
      </c>
      <c r="N56" s="55">
        <f t="shared" si="34"/>
        <v>57.667373400554446</v>
      </c>
      <c r="O56" s="55">
        <f t="shared" si="34"/>
        <v>56.768575973750082</v>
      </c>
      <c r="P56" s="55">
        <f t="shared" si="34"/>
        <v>59.00999602464092</v>
      </c>
      <c r="Q56" s="55">
        <f t="shared" si="34"/>
        <v>56.740560591820952</v>
      </c>
      <c r="R56" s="55">
        <f t="shared" si="34"/>
        <v>54.129304580994699</v>
      </c>
      <c r="S56" s="55">
        <f t="shared" si="34"/>
        <v>57.250056235845491</v>
      </c>
      <c r="T56" s="55">
        <f t="shared" si="34"/>
        <v>58.872963990885538</v>
      </c>
      <c r="U56" s="55">
        <f t="shared" si="34"/>
        <v>58.534433057092421</v>
      </c>
      <c r="V56" s="55">
        <f t="shared" si="34"/>
        <v>35.935863126122896</v>
      </c>
      <c r="W56" s="55">
        <f t="shared" si="34"/>
        <v>55.293232746492393</v>
      </c>
      <c r="X56" s="55">
        <f t="shared" si="34"/>
        <v>55.411419389177375</v>
      </c>
      <c r="Y56" s="55">
        <f>Y55/Y$4^2*1000000</f>
        <v>57.382392406919756</v>
      </c>
      <c r="Z56" s="55"/>
    </row>
    <row r="57" spans="1:26" x14ac:dyDescent="0.2">
      <c r="A57" s="177">
        <v>8</v>
      </c>
      <c r="B57" s="189" t="str">
        <f>Lähteandmed!B45</f>
        <v>T+35</v>
      </c>
      <c r="C57" s="9">
        <f>SQRT((kaalutegur R_8*[1]!juhe(C5,6)+jaitetegur R_8*[1]!Jaitekoormus_EN(C$5,JaideJ,hj))^2+(tuuletegur R_8*[1]!Tuulekoormus_en(C$5,Qt,ht,zo,C$4,JaideJ,jaitetegur R_8))^2)</f>
        <v>6.25E-2</v>
      </c>
      <c r="D57" s="9">
        <f>SQRT((kaalutegur R_8*[1]!juhe(D5,6)+jaitetegur R_8*[1]!Jaitekoormus_EN(D$5,JaideJ,hj))^2+(tuuletegur R_8*[1]!Tuulekoormus_en(D$5,Qt,ht,zo,D$4,JaideJ,jaitetegur R_8))^2)</f>
        <v>6.25E-2</v>
      </c>
      <c r="E57" s="9">
        <f>SQRT((kaalutegur R_8*[1]!juhe(E5,6)+jaitetegur R_8*[1]!Jaitekoormus_EN(E$5,JaideJ,hj))^2+(tuuletegur R_8*[1]!Tuulekoormus_en(E$5,Qt,ht,zo,E$4,JaideJ,jaitetegur R_8))^2)</f>
        <v>6.25E-2</v>
      </c>
      <c r="F57" s="9">
        <f>SQRT((kaalutegur R_8*[1]!juhe(F5,6)+jaitetegur R_8*[1]!Jaitekoormus_EN(F$5,JaideJ,hj))^2+(tuuletegur R_8*[1]!Tuulekoormus_en(F$5,Qt,ht,zo,F$4,JaideJ,jaitetegur R_8))^2)</f>
        <v>6.25E-2</v>
      </c>
      <c r="G57" s="9">
        <f>SQRT((kaalutegur R_8*[1]!juhe(G5,6)+jaitetegur R_8*[1]!Jaitekoormus_EN(G$5,JaideJ,hj))^2+(tuuletegur R_8*[1]!Tuulekoormus_en(G$5,Qt,ht,zo,G$4,JaideJ,jaitetegur R_8))^2)</f>
        <v>6.25E-2</v>
      </c>
      <c r="H57" s="9">
        <f>SQRT((kaalutegur R_8*[1]!juhe(H5,6)+jaitetegur R_8*[1]!Jaitekoormus_EN(H$5,JaideJ,hj))^2+(tuuletegur R_8*[1]!Tuulekoormus_en(H$5,Qt,ht,zo,H$4,JaideJ,jaitetegur R_8))^2)</f>
        <v>6.25E-2</v>
      </c>
      <c r="I57" s="9">
        <f>SQRT((kaalutegur R_8*[1]!juhe(I5,6)+jaitetegur R_8*[1]!Jaitekoormus_EN(I$5,JaideJ,hj))^2+(tuuletegur R_8*[1]!Tuulekoormus_en(I$5,Qt,ht,zo,I$4,JaideJ,jaitetegur R_8))^2)</f>
        <v>6.25E-2</v>
      </c>
      <c r="J57" s="9">
        <f>SQRT((kaalutegur R_8*[1]!juhe(J5,6)+jaitetegur R_8*[1]!Jaitekoormus_EN(J$5,JaideJ,hj))^2+(tuuletegur R_8*[1]!Tuulekoormus_en(J$5,Qt,ht,zo,J$4,JaideJ,jaitetegur R_8))^2)</f>
        <v>6.25E-2</v>
      </c>
      <c r="K57" s="9">
        <f>SQRT((kaalutegur R_8*[1]!juhe(K5,6)+jaitetegur R_8*[1]!Jaitekoormus_EN(K$5,JaideJ,hj))^2+(tuuletegur R_8*[1]!Tuulekoormus_en(K$5,Qt,ht,zo,K$4,JaideJ,jaitetegur R_8))^2)</f>
        <v>6.25E-2</v>
      </c>
      <c r="L57" s="9">
        <f>SQRT((kaalutegur R_8*[1]!juhe(L5,6)+jaitetegur R_8*[1]!Jaitekoormus_EN(L$5,JaideJ,hj))^2+(tuuletegur R_8*[1]!Tuulekoormus_en(L$5,Qt,ht,zo,L$4,JaideJ,jaitetegur R_8))^2)</f>
        <v>6.25E-2</v>
      </c>
      <c r="M57" s="9">
        <f>SQRT((kaalutegur R_8*[1]!juhe(M5,6)+jaitetegur R_8*[1]!Jaitekoormus_EN(M$5,JaideJ,hj))^2+(tuuletegur R_8*[1]!Tuulekoormus_en(M$5,Qt,ht,zo,M$4,JaideJ,jaitetegur R_8))^2)</f>
        <v>6.25E-2</v>
      </c>
      <c r="N57" s="9">
        <f>SQRT((kaalutegur R_8*[1]!juhe(N5,6)+jaitetegur R_8*[1]!Jaitekoormus_EN(N$5,JaideJ,hj))^2+(tuuletegur R_8*[1]!Tuulekoormus_en(N$5,Qt,ht,zo,N$4,JaideJ,jaitetegur R_8))^2)</f>
        <v>6.25E-2</v>
      </c>
      <c r="O57" s="9">
        <f>SQRT((kaalutegur R_8*[1]!juhe(O5,6)+jaitetegur R_8*[1]!Jaitekoormus_EN(O$5,JaideJ,hj))^2+(tuuletegur R_8*[1]!Tuulekoormus_en(O$5,Qt,ht,zo,O$4,JaideJ,jaitetegur R_8))^2)</f>
        <v>6.25E-2</v>
      </c>
      <c r="P57" s="9">
        <f>SQRT((kaalutegur R_8*[1]!juhe(P5,6)+jaitetegur R_8*[1]!Jaitekoormus_EN(P$5,JaideJ,hj))^2+(tuuletegur R_8*[1]!Tuulekoormus_en(P$5,Qt,ht,zo,P$4,JaideJ,jaitetegur R_8))^2)</f>
        <v>6.25E-2</v>
      </c>
      <c r="Q57" s="9">
        <f>SQRT((kaalutegur R_8*[1]!juhe(Q5,6)+jaitetegur R_8*[1]!Jaitekoormus_EN(Q$5,JaideJ,hj))^2+(tuuletegur R_8*[1]!Tuulekoormus_en(Q$5,Qt,ht,zo,Q$4,JaideJ,jaitetegur R_8))^2)</f>
        <v>6.25E-2</v>
      </c>
      <c r="R57" s="9">
        <f>SQRT((kaalutegur R_8*[1]!juhe(R5,6)+jaitetegur R_8*[1]!Jaitekoormus_EN(R$5,JaideJ,hj))^2+(tuuletegur R_8*[1]!Tuulekoormus_en(R$5,Qt,ht,zo,R$4,JaideJ,jaitetegur R_8))^2)</f>
        <v>6.25E-2</v>
      </c>
      <c r="S57" s="9">
        <f>SQRT((kaalutegur R_8*[1]!juhe(S5,6)+jaitetegur R_8*[1]!Jaitekoormus_EN(S$5,JaideJ,hj))^2+(tuuletegur R_8*[1]!Tuulekoormus_en(S$5,Qt,ht,zo,S$4,JaideJ,jaitetegur R_8))^2)</f>
        <v>6.25E-2</v>
      </c>
      <c r="T57" s="9">
        <f>SQRT((kaalutegur R_8*[1]!juhe(T5,6)+jaitetegur R_8*[1]!Jaitekoormus_EN(T$5,JaideJ,hj))^2+(tuuletegur R_8*[1]!Tuulekoormus_en(T$5,Qt,ht,zo,T$4,JaideJ,jaitetegur R_8))^2)</f>
        <v>6.25E-2</v>
      </c>
      <c r="U57" s="9">
        <f>SQRT((kaalutegur R_8*[1]!juhe(U5,6)+jaitetegur R_8*[1]!Jaitekoormus_EN(U$5,JaideJ,hj))^2+(tuuletegur R_8*[1]!Tuulekoormus_en(U$5,Qt,ht,zo,U$4,JaideJ,jaitetegur R_8))^2)</f>
        <v>6.25E-2</v>
      </c>
      <c r="V57" s="9">
        <f>SQRT((kaalutegur R_8*[1]!juhe(V5,6)+jaitetegur R_8*[1]!Jaitekoormus_EN(V$5,JaideJ,hj))^2+(tuuletegur R_8*[1]!Tuulekoormus_en(V$5,Qt,ht,zo,V$4,JaideJ,jaitetegur R_8))^2)</f>
        <v>6.25E-2</v>
      </c>
      <c r="W57" s="9">
        <f>SQRT((kaalutegur R_8*[1]!juhe(W5,6)+jaitetegur R_8*[1]!Jaitekoormus_EN(W$5,JaideJ,hj))^2+(tuuletegur R_8*[1]!Tuulekoormus_en(W$5,Qt,ht,zo,W$4,JaideJ,jaitetegur R_8))^2)</f>
        <v>6.25E-2</v>
      </c>
      <c r="X57" s="9">
        <f>SQRT((kaalutegur R_8*[1]!juhe(X5,6)+jaitetegur R_8*[1]!Jaitekoormus_EN(X$5,JaideJ,hj))^2+(tuuletegur R_8*[1]!Tuulekoormus_en(X$5,Qt,ht,zo,X$4,JaideJ,jaitetegur R_8))^2)</f>
        <v>6.25E-2</v>
      </c>
      <c r="Y57" s="9">
        <f>SQRT((kaalutegur R_8*[1]!juhe(Y5,6)+jaitetegur R_8*[1]!Jaitekoormus_EN(Y$5,JaideJ,hj))^2+(tuuletegur R_8*[1]!Tuulekoormus_en(Y$5,Qt,ht,zo,Y$4,JaideJ,jaitetegur R_8))^2)</f>
        <v>6.25E-2</v>
      </c>
      <c r="Z57" s="9"/>
    </row>
    <row r="58" spans="1:26" x14ac:dyDescent="0.2">
      <c r="A58" s="177"/>
      <c r="B58" s="189"/>
      <c r="C58" s="22">
        <f>[1]!Olekuvorrand(C$4,C$5,C$8,5,C$11,Lähteandmed!$C45,C57)</f>
        <v>131.06757402420044</v>
      </c>
      <c r="D58" s="22">
        <f>[1]!Olekuvorrand(D$4,D$5,D$8,5,D$11,Lähteandmed!$C45,D57)</f>
        <v>131.10095262527466</v>
      </c>
      <c r="E58" s="22">
        <f>[1]!Olekuvorrand(E$4,E$5,E$8,5,E$11,Lähteandmed!$C45,E57)</f>
        <v>131.09725713729858</v>
      </c>
      <c r="F58" s="22">
        <f>[1]!Olekuvorrand(F$4,F$5,F$8,5,F$11,Lähteandmed!$C45,F57)</f>
        <v>131.06721639633179</v>
      </c>
      <c r="G58" s="22">
        <f>[1]!Olekuvorrand(G$4,G$5,G$8,5,G$11,Lähteandmed!$C45,G57)</f>
        <v>131.0158371925354</v>
      </c>
      <c r="H58" s="22">
        <f>[1]!Olekuvorrand(H$4,H$5,H$8,5,H$11,Lähteandmed!$C45,H57)</f>
        <v>132.2283148765564</v>
      </c>
      <c r="I58" s="22">
        <f>[1]!Olekuvorrand(I$4,I$5,I$8,5,I$11,Lähteandmed!$C45,I57)</f>
        <v>132.7635645866394</v>
      </c>
      <c r="J58" s="22">
        <f>[1]!Olekuvorrand(J$4,J$5,J$8,5,J$11,Lähteandmed!$C45,J57)</f>
        <v>132.77453184127808</v>
      </c>
      <c r="K58" s="22">
        <f>[1]!Olekuvorrand(K$4,K$5,K$8,5,K$11,Lähteandmed!$C45,K57)</f>
        <v>133.17424058914185</v>
      </c>
      <c r="L58" s="22">
        <f>[1]!Olekuvorrand(L$4,L$5,L$8,5,L$11,Lähteandmed!$C45,L57)</f>
        <v>139.65874910354614</v>
      </c>
      <c r="M58" s="22">
        <f>[1]!Olekuvorrand(M$4,M$5,M$8,5,M$11,Lähteandmed!$C45,M57)</f>
        <v>134.04637575149536</v>
      </c>
      <c r="N58" s="22">
        <f>[1]!Olekuvorrand(N$4,N$5,N$8,5,N$11,Lähteandmed!$C45,N57)</f>
        <v>134.1518759727478</v>
      </c>
      <c r="O58" s="22">
        <f>[1]!Olekuvorrand(O$4,O$5,O$8,5,O$11,Lähteandmed!$C45,O57)</f>
        <v>136.1803412437439</v>
      </c>
      <c r="P58" s="22">
        <f>[1]!Olekuvorrand(P$4,P$5,P$8,5,P$11,Lähteandmed!$C45,P57)</f>
        <v>131.39170408248901</v>
      </c>
      <c r="Q58" s="22">
        <f>[1]!Olekuvorrand(Q$4,Q$5,Q$8,5,Q$11,Lähteandmed!$C45,Q57)</f>
        <v>136.21276617050171</v>
      </c>
      <c r="R58" s="22">
        <f>[1]!Olekuvorrand(R$4,R$5,R$8,5,R$11,Lähteandmed!$C45,R57)</f>
        <v>142.26871728897095</v>
      </c>
      <c r="S58" s="22">
        <f>[1]!Olekuvorrand(S$4,S$5,S$8,5,S$11,Lähteandmed!$C45,S57)</f>
        <v>135.09446382522583</v>
      </c>
      <c r="T58" s="22">
        <f>[1]!Olekuvorrand(T$4,T$5,T$8,5,T$11,Lähteandmed!$C45,T57)</f>
        <v>131.62034749984741</v>
      </c>
      <c r="U58" s="22">
        <f>[1]!Olekuvorrand(U$4,U$5,U$8,5,U$11,Lähteandmed!$C45,U57)</f>
        <v>132.35682249069214</v>
      </c>
      <c r="V58" s="22">
        <f>[1]!Olekuvorrand(V$4,V$5,V$8,5,V$11,Lähteandmed!$C45,V57)</f>
        <v>214.15334939956665</v>
      </c>
      <c r="W58" s="22">
        <f>[1]!Olekuvorrand(W$4,W$5,W$8,5,W$11,Lähteandmed!$C45,W57)</f>
        <v>139.47361707687378</v>
      </c>
      <c r="X58" s="22">
        <f>[1]!Olekuvorrand(X$4,X$5,X$8,5,X$11,Lähteandmed!$C45,X57)</f>
        <v>139.25856351852417</v>
      </c>
      <c r="Y58" s="22">
        <f>[1]!Olekuvorrand(Y$4,Y$5,Y$8,5,Y$11,Lähteandmed!$C45,Y57)</f>
        <v>134.83399152755737</v>
      </c>
      <c r="Z58" s="22"/>
    </row>
    <row r="59" spans="1:26" x14ac:dyDescent="0.2">
      <c r="A59" s="177"/>
      <c r="B59" s="189"/>
      <c r="C59" s="9">
        <f>[1]!ripe(C58,C$11+Lähteandmed!$E45*$I$13,C$4,0)</f>
        <v>14.07078436099513</v>
      </c>
      <c r="D59" s="9">
        <f>[1]!ripe(D58,D$11+Lähteandmed!$E45*$I$13,D$4,0)</f>
        <v>14.663994910763426</v>
      </c>
      <c r="E59" s="9">
        <f>[1]!ripe(E58,E$11+Lähteandmed!$E45*$I$13,E$4,0)</f>
        <v>14.596368919858474</v>
      </c>
      <c r="F59" s="9">
        <f>[1]!ripe(F58,F$11+Lähteandmed!$E45*$I$13,F$4,0)</f>
        <v>14.063898720494631</v>
      </c>
      <c r="G59" s="9">
        <f>[1]!ripe(G58,G$11+Lähteandmed!$E45*$I$13,G$4,0)</f>
        <v>13.226382804757639</v>
      </c>
      <c r="H59" s="9">
        <f>[1]!ripe(H58,H$11+Lähteandmed!$E45*$I$13,H$4,0)</f>
        <v>12.369494491586211</v>
      </c>
      <c r="I59" s="9">
        <f>[1]!ripe(I58,I$11+Lähteandmed!$E45*$I$13,I$4,0)</f>
        <v>11.768963814009519</v>
      </c>
      <c r="J59" s="9">
        <f>[1]!ripe(J58,J$11+Lähteandmed!$E45*$I$13,J$4,0)</f>
        <v>11.568726409661769</v>
      </c>
      <c r="K59" s="9">
        <f>[1]!ripe(K58,K$11+Lähteandmed!$E45*$I$13,K$4,0)</f>
        <v>11.368593048709821</v>
      </c>
      <c r="L59" s="9">
        <f>[1]!ripe(L58,L$11+Lähteandmed!$E45*$I$13,L$4,0)</f>
        <v>6.961496448989247</v>
      </c>
      <c r="M59" s="9">
        <f>[1]!ripe(M58,M$11+Lähteandmed!$E45*$I$13,M$4,0)</f>
        <v>10.768039509007645</v>
      </c>
      <c r="N59" s="9">
        <f>[1]!ripe(N58,N$11+Lähteandmed!$E45*$I$13,N$4,0)</f>
        <v>10.367485668219878</v>
      </c>
      <c r="O59" s="9">
        <f>[1]!ripe(O58,O$11+Lähteandmed!$E45*$I$13,O$4,0)</f>
        <v>9.5666988790073759</v>
      </c>
      <c r="P59" s="9">
        <f>[1]!ripe(P58,P$11+Lähteandmed!$E45*$I$13,P$4,0)</f>
        <v>14.070886695913547</v>
      </c>
      <c r="Q59" s="9">
        <f>[1]!ripe(Q58,Q$11+Lähteandmed!$E45*$I$13,Q$4,0)</f>
        <v>9.2661627741832007</v>
      </c>
      <c r="R59" s="9">
        <f>[1]!ripe(R58,R$11+Lähteandmed!$E45*$I$13,R$4,0)</f>
        <v>6.2596201610660698</v>
      </c>
      <c r="S59" s="9">
        <f>[1]!ripe(S58,S$11+Lähteandmed!$E45*$I$13,S$4,0)</f>
        <v>10.067266957676818</v>
      </c>
      <c r="T59" s="9">
        <f>[1]!ripe(T58,T$11+Lähteandmed!$E45*$I$13,T$4,0)</f>
        <v>12.869824702775253</v>
      </c>
      <c r="U59" s="9">
        <f>[1]!ripe(U58,U$11+Lähteandmed!$E45*$I$13,U$4,0)</f>
        <v>12.569753188000242</v>
      </c>
      <c r="V59" s="9">
        <f>[1]!ripe(V58,V$11+Lähteandmed!$E45*$I$13,V$4,0)</f>
        <v>6.0604676922667435</v>
      </c>
      <c r="W59" s="9">
        <f>[1]!ripe(W58,W$11+Lähteandmed!$E45*$I$13,W$4,0)</f>
        <v>7.2623110338684711</v>
      </c>
      <c r="X59" s="9">
        <f>[1]!ripe(X58,X$11+Lähteandmed!$E45*$I$13,X$4,0)</f>
        <v>7.7635773961771708</v>
      </c>
      <c r="Y59" s="9">
        <f>[1]!ripe(Y58,Y$11+Lähteandmed!$E45*$I$13,Y$4,0)</f>
        <v>10.567966919954566</v>
      </c>
      <c r="Z59" s="9"/>
    </row>
    <row r="60" spans="1:26" x14ac:dyDescent="0.2">
      <c r="A60" s="39"/>
      <c r="B60" s="189"/>
      <c r="C60" s="56">
        <f t="shared" ref="C60:X60" si="36">C59/C$4^2*1000000</f>
        <v>59.606657544126755</v>
      </c>
      <c r="D60" s="56">
        <f t="shared" ref="D60" si="37">D59/D$4^2*1000000</f>
        <v>59.591481553383055</v>
      </c>
      <c r="E60" s="56">
        <f t="shared" si="36"/>
        <v>59.593161371926669</v>
      </c>
      <c r="F60" s="56">
        <f t="shared" si="36"/>
        <v>59.606820185880217</v>
      </c>
      <c r="G60" s="56">
        <f t="shared" si="36"/>
        <v>59.630195611535697</v>
      </c>
      <c r="H60" s="56">
        <f t="shared" si="36"/>
        <v>59.083411955249296</v>
      </c>
      <c r="I60" s="56">
        <f t="shared" si="36"/>
        <v>58.845211216829647</v>
      </c>
      <c r="J60" s="56">
        <f t="shared" si="36"/>
        <v>58.840350567677049</v>
      </c>
      <c r="K60" s="56">
        <f t="shared" si="36"/>
        <v>58.663747324097592</v>
      </c>
      <c r="L60" s="56">
        <f t="shared" si="36"/>
        <v>55.939925354820673</v>
      </c>
      <c r="M60" s="56">
        <f t="shared" si="36"/>
        <v>58.282068099202952</v>
      </c>
      <c r="N60" s="56">
        <f t="shared" si="36"/>
        <v>58.236233696702577</v>
      </c>
      <c r="O60" s="56">
        <f t="shared" si="36"/>
        <v>57.368779727293457</v>
      </c>
      <c r="P60" s="56">
        <f t="shared" si="36"/>
        <v>59.459613942560907</v>
      </c>
      <c r="Q60" s="56">
        <f t="shared" si="36"/>
        <v>57.355123309226776</v>
      </c>
      <c r="R60" s="56">
        <f t="shared" si="36"/>
        <v>54.913688327782836</v>
      </c>
      <c r="S60" s="56">
        <f t="shared" si="36"/>
        <v>57.82990493309314</v>
      </c>
      <c r="T60" s="56">
        <f t="shared" si="36"/>
        <v>59.356324066908094</v>
      </c>
      <c r="U60" s="56">
        <f t="shared" si="36"/>
        <v>59.026046810313893</v>
      </c>
      <c r="V60" s="56">
        <f t="shared" si="36"/>
        <v>36.48086766751176</v>
      </c>
      <c r="W60" s="56">
        <f t="shared" si="36"/>
        <v>56.014177905015387</v>
      </c>
      <c r="X60" s="56">
        <f t="shared" si="36"/>
        <v>56.100679215758113</v>
      </c>
      <c r="Y60" s="56">
        <f>Y59/Y$4^2*1000000</f>
        <v>57.941620740370062</v>
      </c>
      <c r="Z60" s="56"/>
    </row>
    <row r="61" spans="1:26" x14ac:dyDescent="0.2">
      <c r="A61" s="187">
        <v>9</v>
      </c>
      <c r="B61" s="188" t="str">
        <f>Lähteandmed!B48</f>
        <v>T +15</v>
      </c>
      <c r="C61" s="6">
        <f>SQRT((kaalutegur R_9*[1]!juhe(C5,6)+jaitetegur R_9*[1]!Jaitekoormus_EN(C$5,JaideJ,hj))^2+(tuuletegur R_9*[1]!Tuulekoormus_en(C$5,Qt,ht,zo,C$4,JaideJ,jaitetegur R_9))^2)</f>
        <v>6.25E-2</v>
      </c>
      <c r="D61" s="6">
        <f>SQRT((kaalutegur R_9*[1]!juhe(D5,6)+jaitetegur R_9*[1]!Jaitekoormus_EN(D$5,JaideJ,hj))^2+(tuuletegur R_9*[1]!Tuulekoormus_en(D$5,Qt,ht,zo,D$4,JaideJ,jaitetegur R_9))^2)</f>
        <v>6.25E-2</v>
      </c>
      <c r="E61" s="6">
        <f>SQRT((kaalutegur R_9*[1]!juhe(E5,6)+jaitetegur R_9*[1]!Jaitekoormus_EN(E$5,JaideJ,hj))^2+(tuuletegur R_9*[1]!Tuulekoormus_en(E$5,Qt,ht,zo,E$4,JaideJ,jaitetegur R_9))^2)</f>
        <v>6.25E-2</v>
      </c>
      <c r="F61" s="6">
        <f>SQRT((kaalutegur R_9*[1]!juhe(F5,6)+jaitetegur R_9*[1]!Jaitekoormus_EN(F$5,JaideJ,hj))^2+(tuuletegur R_9*[1]!Tuulekoormus_en(F$5,Qt,ht,zo,F$4,JaideJ,jaitetegur R_9))^2)</f>
        <v>6.25E-2</v>
      </c>
      <c r="G61" s="6">
        <f>SQRT((kaalutegur R_9*[1]!juhe(G5,6)+jaitetegur R_9*[1]!Jaitekoormus_EN(G$5,JaideJ,hj))^2+(tuuletegur R_9*[1]!Tuulekoormus_en(G$5,Qt,ht,zo,G$4,JaideJ,jaitetegur R_9))^2)</f>
        <v>6.25E-2</v>
      </c>
      <c r="H61" s="6">
        <f>SQRT((kaalutegur R_9*[1]!juhe(H5,6)+jaitetegur R_9*[1]!Jaitekoormus_EN(H$5,JaideJ,hj))^2+(tuuletegur R_9*[1]!Tuulekoormus_en(H$5,Qt,ht,zo,H$4,JaideJ,jaitetegur R_9))^2)</f>
        <v>6.25E-2</v>
      </c>
      <c r="I61" s="6">
        <f>SQRT((kaalutegur R_9*[1]!juhe(I5,6)+jaitetegur R_9*[1]!Jaitekoormus_EN(I$5,JaideJ,hj))^2+(tuuletegur R_9*[1]!Tuulekoormus_en(I$5,Qt,ht,zo,I$4,JaideJ,jaitetegur R_9))^2)</f>
        <v>6.25E-2</v>
      </c>
      <c r="J61" s="6">
        <f>SQRT((kaalutegur R_9*[1]!juhe(J5,6)+jaitetegur R_9*[1]!Jaitekoormus_EN(J$5,JaideJ,hj))^2+(tuuletegur R_9*[1]!Tuulekoormus_en(J$5,Qt,ht,zo,J$4,JaideJ,jaitetegur R_9))^2)</f>
        <v>6.25E-2</v>
      </c>
      <c r="K61" s="6">
        <f>SQRT((kaalutegur R_9*[1]!juhe(K5,6)+jaitetegur R_9*[1]!Jaitekoormus_EN(K$5,JaideJ,hj))^2+(tuuletegur R_9*[1]!Tuulekoormus_en(K$5,Qt,ht,zo,K$4,JaideJ,jaitetegur R_9))^2)</f>
        <v>6.25E-2</v>
      </c>
      <c r="L61" s="6">
        <f>SQRT((kaalutegur R_9*[1]!juhe(L5,6)+jaitetegur R_9*[1]!Jaitekoormus_EN(L$5,JaideJ,hj))^2+(tuuletegur R_9*[1]!Tuulekoormus_en(L$5,Qt,ht,zo,L$4,JaideJ,jaitetegur R_9))^2)</f>
        <v>6.25E-2</v>
      </c>
      <c r="M61" s="6">
        <f>SQRT((kaalutegur R_9*[1]!juhe(M5,6)+jaitetegur R_9*[1]!Jaitekoormus_EN(M$5,JaideJ,hj))^2+(tuuletegur R_9*[1]!Tuulekoormus_en(M$5,Qt,ht,zo,M$4,JaideJ,jaitetegur R_9))^2)</f>
        <v>6.25E-2</v>
      </c>
      <c r="N61" s="6">
        <f>SQRT((kaalutegur R_9*[1]!juhe(N5,6)+jaitetegur R_9*[1]!Jaitekoormus_EN(N$5,JaideJ,hj))^2+(tuuletegur R_9*[1]!Tuulekoormus_en(N$5,Qt,ht,zo,N$4,JaideJ,jaitetegur R_9))^2)</f>
        <v>6.25E-2</v>
      </c>
      <c r="O61" s="6">
        <f>SQRT((kaalutegur R_9*[1]!juhe(O5,6)+jaitetegur R_9*[1]!Jaitekoormus_EN(O$5,JaideJ,hj))^2+(tuuletegur R_9*[1]!Tuulekoormus_en(O$5,Qt,ht,zo,O$4,JaideJ,jaitetegur R_9))^2)</f>
        <v>6.25E-2</v>
      </c>
      <c r="P61" s="6">
        <f>SQRT((kaalutegur R_9*[1]!juhe(P5,6)+jaitetegur R_9*[1]!Jaitekoormus_EN(P$5,JaideJ,hj))^2+(tuuletegur R_9*[1]!Tuulekoormus_en(P$5,Qt,ht,zo,P$4,JaideJ,jaitetegur R_9))^2)</f>
        <v>6.25E-2</v>
      </c>
      <c r="Q61" s="6">
        <f>SQRT((kaalutegur R_9*[1]!juhe(Q5,6)+jaitetegur R_9*[1]!Jaitekoormus_EN(Q$5,JaideJ,hj))^2+(tuuletegur R_9*[1]!Tuulekoormus_en(Q$5,Qt,ht,zo,Q$4,JaideJ,jaitetegur R_9))^2)</f>
        <v>6.25E-2</v>
      </c>
      <c r="R61" s="6">
        <f>SQRT((kaalutegur R_9*[1]!juhe(R5,6)+jaitetegur R_9*[1]!Jaitekoormus_EN(R$5,JaideJ,hj))^2+(tuuletegur R_9*[1]!Tuulekoormus_en(R$5,Qt,ht,zo,R$4,JaideJ,jaitetegur R_9))^2)</f>
        <v>6.25E-2</v>
      </c>
      <c r="S61" s="6">
        <f>SQRT((kaalutegur R_9*[1]!juhe(S5,6)+jaitetegur R_9*[1]!Jaitekoormus_EN(S$5,JaideJ,hj))^2+(tuuletegur R_9*[1]!Tuulekoormus_en(S$5,Qt,ht,zo,S$4,JaideJ,jaitetegur R_9))^2)</f>
        <v>6.25E-2</v>
      </c>
      <c r="T61" s="6">
        <f>SQRT((kaalutegur R_9*[1]!juhe(T5,6)+jaitetegur R_9*[1]!Jaitekoormus_EN(T$5,JaideJ,hj))^2+(tuuletegur R_9*[1]!Tuulekoormus_en(T$5,Qt,ht,zo,T$4,JaideJ,jaitetegur R_9))^2)</f>
        <v>6.25E-2</v>
      </c>
      <c r="U61" s="6">
        <f>SQRT((kaalutegur R_9*[1]!juhe(U5,6)+jaitetegur R_9*[1]!Jaitekoormus_EN(U$5,JaideJ,hj))^2+(tuuletegur R_9*[1]!Tuulekoormus_en(U$5,Qt,ht,zo,U$4,JaideJ,jaitetegur R_9))^2)</f>
        <v>6.25E-2</v>
      </c>
      <c r="V61" s="6">
        <f>SQRT((kaalutegur R_9*[1]!juhe(V5,6)+jaitetegur R_9*[1]!Jaitekoormus_EN(V$5,JaideJ,hj))^2+(tuuletegur R_9*[1]!Tuulekoormus_en(V$5,Qt,ht,zo,V$4,JaideJ,jaitetegur R_9))^2)</f>
        <v>6.25E-2</v>
      </c>
      <c r="W61" s="6">
        <f>SQRT((kaalutegur R_9*[1]!juhe(W5,6)+jaitetegur R_9*[1]!Jaitekoormus_EN(W$5,JaideJ,hj))^2+(tuuletegur R_9*[1]!Tuulekoormus_en(W$5,Qt,ht,zo,W$4,JaideJ,jaitetegur R_9))^2)</f>
        <v>6.25E-2</v>
      </c>
      <c r="X61" s="6">
        <f>SQRT((kaalutegur R_9*[1]!juhe(X5,6)+jaitetegur R_9*[1]!Jaitekoormus_EN(X$5,JaideJ,hj))^2+(tuuletegur R_9*[1]!Tuulekoormus_en(X$5,Qt,ht,zo,X$4,JaideJ,jaitetegur R_9))^2)</f>
        <v>6.25E-2</v>
      </c>
      <c r="Y61" s="6">
        <f>SQRT((kaalutegur R_9*[1]!juhe(Y5,6)+jaitetegur R_9*[1]!Jaitekoormus_EN(Y$5,JaideJ,hj))^2+(tuuletegur R_9*[1]!Tuulekoormus_en(Y$5,Qt,ht,zo,Y$4,JaideJ,jaitetegur R_9))^2)</f>
        <v>6.25E-2</v>
      </c>
      <c r="Z61" s="6"/>
    </row>
    <row r="62" spans="1:26" x14ac:dyDescent="0.2">
      <c r="A62" s="187"/>
      <c r="B62" s="188"/>
      <c r="C62" s="3">
        <f>[1]!Olekuvorrand(C$4,C$5,C$8,5,C$11,Lähteandmed!$C48,C61)</f>
        <v>131.73025846481323</v>
      </c>
      <c r="D62" s="3">
        <f>[1]!Olekuvorrand(D$4,D$5,D$8,5,D$11,Lähteandmed!$C48,D61)</f>
        <v>131.74146413803101</v>
      </c>
      <c r="E62" s="3">
        <f>[1]!Olekuvorrand(E$4,E$5,E$8,5,E$11,Lähteandmed!$C48,E61)</f>
        <v>131.7402720451355</v>
      </c>
      <c r="F62" s="3">
        <f>[1]!Olekuvorrand(F$4,F$5,F$8,5,F$11,Lähteandmed!$C48,F61)</f>
        <v>131.73013925552368</v>
      </c>
      <c r="G62" s="3">
        <f>[1]!Olekuvorrand(G$4,G$5,G$8,5,G$11,Lähteandmed!$C48,G61)</f>
        <v>131.71273469924927</v>
      </c>
      <c r="H62" s="3">
        <f>[1]!Olekuvorrand(H$4,H$5,H$8,5,H$11,Lähteandmed!$C48,H61)</f>
        <v>132.97539949417114</v>
      </c>
      <c r="I62" s="3">
        <f>[1]!Olekuvorrand(I$4,I$5,I$8,5,I$11,Lähteandmed!$C48,I61)</f>
        <v>133.54617357254028</v>
      </c>
      <c r="J62" s="3">
        <f>[1]!Olekuvorrand(J$4,J$5,J$8,5,J$11,Lähteandmed!$C48,J61)</f>
        <v>133.56798887252808</v>
      </c>
      <c r="K62" s="3">
        <f>[1]!Olekuvorrand(K$4,K$5,K$8,5,K$11,Lähteandmed!$C48,K61)</f>
        <v>133.98271799087524</v>
      </c>
      <c r="L62" s="3">
        <f>[1]!Olekuvorrand(L$4,L$5,L$8,5,L$11,Lähteandmed!$C48,L61)</f>
        <v>140.90341329574585</v>
      </c>
      <c r="M62" s="3">
        <f>[1]!Olekuvorrand(M$4,M$5,M$8,5,M$11,Lähteandmed!$C48,M61)</f>
        <v>134.89872217178345</v>
      </c>
      <c r="N62" s="3">
        <f>[1]!Olekuvorrand(N$4,N$5,N$8,5,N$11,Lähteandmed!$C48,N61)</f>
        <v>135.03080606460571</v>
      </c>
      <c r="O62" s="3">
        <f>[1]!Olekuvorrand(O$4,O$5,O$8,5,O$11,Lähteandmed!$C48,O61)</f>
        <v>137.13639974594116</v>
      </c>
      <c r="P62" s="3">
        <f>[1]!Olekuvorrand(P$4,P$5,P$8,5,P$11,Lähteandmed!$C48,P61)</f>
        <v>132.05701112747192</v>
      </c>
      <c r="Q62" s="3">
        <f>[1]!Olekuvorrand(Q$4,Q$5,Q$8,5,Q$11,Lähteandmed!$C48,Q61)</f>
        <v>137.19242811203003</v>
      </c>
      <c r="R62" s="3">
        <f>[1]!Olekuvorrand(R$4,R$5,R$8,5,R$11,Lähteandmed!$C48,R61)</f>
        <v>143.63676309585571</v>
      </c>
      <c r="S62" s="3">
        <f>[1]!Olekuvorrand(S$4,S$5,S$8,5,S$11,Lähteandmed!$C48,S61)</f>
        <v>136.00319623947144</v>
      </c>
      <c r="T62" s="3">
        <f>[1]!Olekuvorrand(T$4,T$5,T$8,5,T$11,Lähteandmed!$C48,T61)</f>
        <v>132.33834505081177</v>
      </c>
      <c r="U62" s="3">
        <f>[1]!Olekuvorrand(U$4,U$5,U$8,5,U$11,Lähteandmed!$C48,U61)</f>
        <v>133.09544324874878</v>
      </c>
      <c r="V62" s="3">
        <f>[1]!Olekuvorrand(V$4,V$5,V$8,5,V$11,Lähteandmed!$C48,V61)</f>
        <v>216.31163358688354</v>
      </c>
      <c r="W62" s="3">
        <f>[1]!Olekuvorrand(W$4,W$5,W$8,5,W$11,Lähteandmed!$C48,W61)</f>
        <v>140.68061113357544</v>
      </c>
      <c r="X62" s="3">
        <f>[1]!Olekuvorrand(X$4,X$5,X$8,5,X$11,Lähteandmed!$C48,X61)</f>
        <v>140.40845632553101</v>
      </c>
      <c r="Y62" s="3">
        <f>[1]!Olekuvorrand(Y$4,Y$5,Y$8,5,Y$11,Lähteandmed!$C48,Y61)</f>
        <v>135.70672273635864</v>
      </c>
      <c r="Z62" s="3"/>
    </row>
    <row r="63" spans="1:26" x14ac:dyDescent="0.2">
      <c r="A63" s="187"/>
      <c r="B63" s="188"/>
      <c r="C63" s="3">
        <f>[1]!ripe(C62,C$11+Lähteandmed!$E48*$I$13,C$4,0)</f>
        <v>13.99999963794124</v>
      </c>
      <c r="D63" s="3">
        <f>[1]!ripe(D62,D$11+Lähteandmed!$E48*$I$13,D$4,0)</f>
        <v>14.59270029122357</v>
      </c>
      <c r="E63" s="3">
        <f>[1]!ripe(E62,E$11+Lähteandmed!$E48*$I$13,E$4,0)</f>
        <v>14.52512508021815</v>
      </c>
      <c r="F63" s="3">
        <f>[1]!ripe(F62,F$11+Lähteandmed!$E48*$I$13,F$4,0)</f>
        <v>13.993123118161966</v>
      </c>
      <c r="G63" s="3">
        <f>[1]!ripe(G62,G$11+Lähteandmed!$E48*$I$13,G$4,0)</f>
        <v>13.156401468324789</v>
      </c>
      <c r="H63" s="3">
        <f>[1]!ripe(H62,H$11+Lähteandmed!$E48*$I$13,H$4,0)</f>
        <v>12.299999990366535</v>
      </c>
      <c r="I63" s="3">
        <f>[1]!ripe(I62,I$11+Lähteandmed!$E48*$I$13,I$4,0)</f>
        <v>11.699995182492845</v>
      </c>
      <c r="J63" s="3">
        <f>[1]!ripe(J62,J$11+Lähteandmed!$E48*$I$13,J$4,0)</f>
        <v>11.500002702807771</v>
      </c>
      <c r="K63" s="3">
        <f>[1]!ripe(K62,K$11+Lähteandmed!$E48*$I$13,K$4,0)</f>
        <v>11.299992779158556</v>
      </c>
      <c r="L63" s="3">
        <f>[1]!ripe(L62,L$11+Lähteandmed!$E48*$I$13,L$4,0)</f>
        <v>6.900002371936651</v>
      </c>
      <c r="M63" s="3">
        <f>[1]!ripe(M62,M$11+Lähteandmed!$E48*$I$13,M$4,0)</f>
        <v>10.700002541857312</v>
      </c>
      <c r="N63" s="3">
        <f>[1]!ripe(N62,N$11+Lähteandmed!$E48*$I$13,N$4,0)</f>
        <v>10.300002584942241</v>
      </c>
      <c r="O63" s="3">
        <f>[1]!ripe(O62,O$11+Lähteandmed!$E48*$I$13,O$4,0)</f>
        <v>9.500003794272903</v>
      </c>
      <c r="P63" s="3">
        <f>[1]!ripe(P62,P$11+Lähteandmed!$E48*$I$13,P$4,0)</f>
        <v>13.999997161400978</v>
      </c>
      <c r="Q63" s="3">
        <f>[1]!ripe(Q62,Q$11+Lähteandmed!$E48*$I$13,Q$4,0)</f>
        <v>9.1999950771842016</v>
      </c>
      <c r="R63" s="3">
        <f>[1]!ripe(R62,R$11+Lähteandmed!$E48*$I$13,R$4,0)</f>
        <v>6.2000013912646166</v>
      </c>
      <c r="S63" s="3">
        <f>[1]!ripe(S62,S$11+Lähteandmed!$E48*$I$13,S$4,0)</f>
        <v>10.000000510561883</v>
      </c>
      <c r="T63" s="3">
        <f>[1]!ripe(T62,T$11+Lähteandmed!$E48*$I$13,T$4,0)</f>
        <v>12.799999871473448</v>
      </c>
      <c r="U63" s="3">
        <f>[1]!ripe(U62,U$11+Lähteandmed!$E48*$I$13,U$4,0)</f>
        <v>12.499996625328491</v>
      </c>
      <c r="V63" s="3">
        <f>[1]!ripe(V62,V$11+Lähteandmed!$E48*$I$13,V$4,0)</f>
        <v>5.999998399094352</v>
      </c>
      <c r="W63" s="3">
        <f>[1]!ripe(W62,W$11+Lähteandmed!$E48*$I$13,W$4,0)</f>
        <v>7.2000027585122082</v>
      </c>
      <c r="X63" s="3">
        <f>[1]!ripe(X62,X$11+Lähteandmed!$E48*$I$13,X$4,0)</f>
        <v>7.6999965974266491</v>
      </c>
      <c r="Y63" s="3">
        <f>[1]!ripe(Y62,Y$11+Lähteandmed!$E48*$I$13,Y$4,0)</f>
        <v>10.50000422541259</v>
      </c>
      <c r="Z63" s="3"/>
    </row>
    <row r="64" spans="1:26" ht="14.25" customHeight="1" x14ac:dyDescent="0.2">
      <c r="A64" s="42"/>
      <c r="B64" s="188"/>
      <c r="C64" s="55">
        <f t="shared" ref="C64:X64" si="38">C63/C$4^2*1000000</f>
        <v>59.306799296129938</v>
      </c>
      <c r="D64" s="55">
        <f t="shared" ref="D64" si="39">D63/D$4^2*1000000</f>
        <v>59.301754774901539</v>
      </c>
      <c r="E64" s="55">
        <f t="shared" si="38"/>
        <v>59.302291385305182</v>
      </c>
      <c r="F64" s="55">
        <f t="shared" si="38"/>
        <v>59.306852965863001</v>
      </c>
      <c r="G64" s="55">
        <f t="shared" si="38"/>
        <v>59.314689789403708</v>
      </c>
      <c r="H64" s="55">
        <f t="shared" si="38"/>
        <v>58.751468540182529</v>
      </c>
      <c r="I64" s="55">
        <f t="shared" si="38"/>
        <v>58.500365761182714</v>
      </c>
      <c r="J64" s="55">
        <f t="shared" si="38"/>
        <v>58.490811053956477</v>
      </c>
      <c r="K64" s="55">
        <f t="shared" si="38"/>
        <v>58.309759028265596</v>
      </c>
      <c r="L64" s="55">
        <f t="shared" si="38"/>
        <v>55.445782449585799</v>
      </c>
      <c r="M64" s="55">
        <f t="shared" si="38"/>
        <v>57.913817671685308</v>
      </c>
      <c r="N64" s="55">
        <f t="shared" si="38"/>
        <v>57.857167765569706</v>
      </c>
      <c r="O64" s="55">
        <f t="shared" si="38"/>
        <v>56.968828221197541</v>
      </c>
      <c r="P64" s="55">
        <f t="shared" si="38"/>
        <v>59.160054686219986</v>
      </c>
      <c r="Q64" s="55">
        <f t="shared" si="38"/>
        <v>56.945562575949069</v>
      </c>
      <c r="R64" s="55">
        <f t="shared" si="38"/>
        <v>54.390671521791006</v>
      </c>
      <c r="S64" s="55">
        <f t="shared" si="38"/>
        <v>57.443502917710276</v>
      </c>
      <c r="T64" s="55">
        <f t="shared" si="38"/>
        <v>59.034288187602499</v>
      </c>
      <c r="U64" s="55">
        <f t="shared" si="38"/>
        <v>58.698478394927648</v>
      </c>
      <c r="V64" s="55">
        <f t="shared" si="38"/>
        <v>36.116873930694247</v>
      </c>
      <c r="W64" s="55">
        <f t="shared" si="38"/>
        <v>55.533594409694992</v>
      </c>
      <c r="X64" s="55">
        <f t="shared" si="38"/>
        <v>55.641235609677615</v>
      </c>
      <c r="Y64" s="55">
        <f>Y63/Y$4^2*1000000</f>
        <v>57.568997633061763</v>
      </c>
      <c r="Z64" s="55"/>
    </row>
    <row r="65" spans="1:26" ht="14.25" customHeight="1" x14ac:dyDescent="0.2">
      <c r="A65" s="177">
        <v>10</v>
      </c>
      <c r="B65" s="189" t="str">
        <f>Lähteandmed!B51</f>
        <v>T+60</v>
      </c>
      <c r="C65" s="9">
        <f>SQRT((kaalutegur R_10*[1]!juhe(C5,6)+jaitetegur R_10*[1]!Jaitekoormus_EN(C$5,JaideJ,hj))^2+(tuuletegur R_10*[1]!Tuulekoormus_en(C$5,Qt,ht,zo,C$4,JaideJ,jaitetegur R_10))^2)</f>
        <v>6.25E-2</v>
      </c>
      <c r="D65" s="9">
        <f>SQRT((kaalutegur R_10*[1]!juhe(D5,6)+jaitetegur R_10*[1]!Jaitekoormus_EN(D$5,JaideJ,hj))^2+(tuuletegur R_10*[1]!Tuulekoormus_en(D$5,Qt,ht,zo,D$4,JaideJ,jaitetegur R_10))^2)</f>
        <v>6.25E-2</v>
      </c>
      <c r="E65" s="9">
        <f>SQRT((kaalutegur R_10*[1]!juhe(E5,6)+jaitetegur R_10*[1]!Jaitekoormus_EN(E$5,JaideJ,hj))^2+(tuuletegur R_10*[1]!Tuulekoormus_en(E$5,Qt,ht,zo,E$4,JaideJ,jaitetegur R_10))^2)</f>
        <v>6.25E-2</v>
      </c>
      <c r="F65" s="9">
        <f>SQRT((kaalutegur R_10*[1]!juhe(F5,6)+jaitetegur R_10*[1]!Jaitekoormus_EN(F$5,JaideJ,hj))^2+(tuuletegur R_10*[1]!Tuulekoormus_en(F$5,Qt,ht,zo,F$4,JaideJ,jaitetegur R_10))^2)</f>
        <v>6.25E-2</v>
      </c>
      <c r="G65" s="9">
        <f>SQRT((kaalutegur R_10*[1]!juhe(G5,6)+jaitetegur R_10*[1]!Jaitekoormus_EN(G$5,JaideJ,hj))^2+(tuuletegur R_10*[1]!Tuulekoormus_en(G$5,Qt,ht,zo,G$4,JaideJ,jaitetegur R_10))^2)</f>
        <v>6.25E-2</v>
      </c>
      <c r="H65" s="9">
        <f>SQRT((kaalutegur R_10*[1]!juhe(H5,6)+jaitetegur R_10*[1]!Jaitekoormus_EN(H$5,JaideJ,hj))^2+(tuuletegur R_10*[1]!Tuulekoormus_en(H$5,Qt,ht,zo,H$4,JaideJ,jaitetegur R_10))^2)</f>
        <v>6.25E-2</v>
      </c>
      <c r="I65" s="9">
        <f>SQRT((kaalutegur R_10*[1]!juhe(I5,6)+jaitetegur R_10*[1]!Jaitekoormus_EN(I$5,JaideJ,hj))^2+(tuuletegur R_10*[1]!Tuulekoormus_en(I$5,Qt,ht,zo,I$4,JaideJ,jaitetegur R_10))^2)</f>
        <v>6.25E-2</v>
      </c>
      <c r="J65" s="9">
        <f>SQRT((kaalutegur R_10*[1]!juhe(J5,6)+jaitetegur R_10*[1]!Jaitekoormus_EN(J$5,JaideJ,hj))^2+(tuuletegur R_10*[1]!Tuulekoormus_en(J$5,Qt,ht,zo,J$4,JaideJ,jaitetegur R_10))^2)</f>
        <v>6.25E-2</v>
      </c>
      <c r="K65" s="9">
        <f>SQRT((kaalutegur R_10*[1]!juhe(K5,6)+jaitetegur R_10*[1]!Jaitekoormus_EN(K$5,JaideJ,hj))^2+(tuuletegur R_10*[1]!Tuulekoormus_en(K$5,Qt,ht,zo,K$4,JaideJ,jaitetegur R_10))^2)</f>
        <v>6.25E-2</v>
      </c>
      <c r="L65" s="9">
        <f>SQRT((kaalutegur R_10*[1]!juhe(L5,6)+jaitetegur R_10*[1]!Jaitekoormus_EN(L$5,JaideJ,hj))^2+(tuuletegur R_10*[1]!Tuulekoormus_en(L$5,Qt,ht,zo,L$4,JaideJ,jaitetegur R_10))^2)</f>
        <v>6.25E-2</v>
      </c>
      <c r="M65" s="9">
        <f>SQRT((kaalutegur R_10*[1]!juhe(M5,6)+jaitetegur R_10*[1]!Jaitekoormus_EN(M$5,JaideJ,hj))^2+(tuuletegur R_10*[1]!Tuulekoormus_en(M$5,Qt,ht,zo,M$4,JaideJ,jaitetegur R_10))^2)</f>
        <v>6.25E-2</v>
      </c>
      <c r="N65" s="9">
        <f>SQRT((kaalutegur R_10*[1]!juhe(N5,6)+jaitetegur R_10*[1]!Jaitekoormus_EN(N$5,JaideJ,hj))^2+(tuuletegur R_10*[1]!Tuulekoormus_en(N$5,Qt,ht,zo,N$4,JaideJ,jaitetegur R_10))^2)</f>
        <v>6.25E-2</v>
      </c>
      <c r="O65" s="9">
        <f>SQRT((kaalutegur R_10*[1]!juhe(O5,6)+jaitetegur R_10*[1]!Jaitekoormus_EN(O$5,JaideJ,hj))^2+(tuuletegur R_10*[1]!Tuulekoormus_en(O$5,Qt,ht,zo,O$4,JaideJ,jaitetegur R_10))^2)</f>
        <v>6.25E-2</v>
      </c>
      <c r="P65" s="9">
        <f>SQRT((kaalutegur R_10*[1]!juhe(P5,6)+jaitetegur R_10*[1]!Jaitekoormus_EN(P$5,JaideJ,hj))^2+(tuuletegur R_10*[1]!Tuulekoormus_en(P$5,Qt,ht,zo,P$4,JaideJ,jaitetegur R_10))^2)</f>
        <v>6.25E-2</v>
      </c>
      <c r="Q65" s="9">
        <f>SQRT((kaalutegur R_10*[1]!juhe(Q5,6)+jaitetegur R_10*[1]!Jaitekoormus_EN(Q$5,JaideJ,hj))^2+(tuuletegur R_10*[1]!Tuulekoormus_en(Q$5,Qt,ht,zo,Q$4,JaideJ,jaitetegur R_10))^2)</f>
        <v>6.25E-2</v>
      </c>
      <c r="R65" s="9">
        <f>SQRT((kaalutegur R_10*[1]!juhe(R5,6)+jaitetegur R_10*[1]!Jaitekoormus_EN(R$5,JaideJ,hj))^2+(tuuletegur R_10*[1]!Tuulekoormus_en(R$5,Qt,ht,zo,R$4,JaideJ,jaitetegur R_10))^2)</f>
        <v>6.25E-2</v>
      </c>
      <c r="S65" s="9">
        <f>SQRT((kaalutegur R_10*[1]!juhe(S5,6)+jaitetegur R_10*[1]!Jaitekoormus_EN(S$5,JaideJ,hj))^2+(tuuletegur R_10*[1]!Tuulekoormus_en(S$5,Qt,ht,zo,S$4,JaideJ,jaitetegur R_10))^2)</f>
        <v>6.25E-2</v>
      </c>
      <c r="T65" s="9">
        <f>SQRT((kaalutegur R_10*[1]!juhe(T5,6)+jaitetegur R_10*[1]!Jaitekoormus_EN(T$5,JaideJ,hj))^2+(tuuletegur R_10*[1]!Tuulekoormus_en(T$5,Qt,ht,zo,T$4,JaideJ,jaitetegur R_10))^2)</f>
        <v>6.25E-2</v>
      </c>
      <c r="U65" s="9">
        <f>SQRT((kaalutegur R_10*[1]!juhe(U5,6)+jaitetegur R_10*[1]!Jaitekoormus_EN(U$5,JaideJ,hj))^2+(tuuletegur R_10*[1]!Tuulekoormus_en(U$5,Qt,ht,zo,U$4,JaideJ,jaitetegur R_10))^2)</f>
        <v>6.25E-2</v>
      </c>
      <c r="V65" s="9">
        <f>SQRT((kaalutegur R_10*[1]!juhe(V5,6)+jaitetegur R_10*[1]!Jaitekoormus_EN(V$5,JaideJ,hj))^2+(tuuletegur R_10*[1]!Tuulekoormus_en(V$5,Qt,ht,zo,V$4,JaideJ,jaitetegur R_10))^2)</f>
        <v>6.25E-2</v>
      </c>
      <c r="W65" s="9">
        <f>SQRT((kaalutegur R_10*[1]!juhe(W5,6)+jaitetegur R_10*[1]!Jaitekoormus_EN(W$5,JaideJ,hj))^2+(tuuletegur R_10*[1]!Tuulekoormus_en(W$5,Qt,ht,zo,W$4,JaideJ,jaitetegur R_10))^2)</f>
        <v>6.25E-2</v>
      </c>
      <c r="X65" s="9">
        <f>SQRT((kaalutegur R_10*[1]!juhe(X5,6)+jaitetegur R_10*[1]!Jaitekoormus_EN(X$5,JaideJ,hj))^2+(tuuletegur R_10*[1]!Tuulekoormus_en(X$5,Qt,ht,zo,X$4,JaideJ,jaitetegur R_10))^2)</f>
        <v>6.25E-2</v>
      </c>
      <c r="Y65" s="9">
        <f>SQRT((kaalutegur R_10*[1]!juhe(Y5,6)+jaitetegur R_10*[1]!Jaitekoormus_EN(Y$5,JaideJ,hj))^2+(tuuletegur R_10*[1]!Tuulekoormus_en(Y$5,Qt,ht,zo,Y$4,JaideJ,jaitetegur R_10))^2)</f>
        <v>6.25E-2</v>
      </c>
      <c r="Z65" s="9"/>
    </row>
    <row r="66" spans="1:26" ht="14.25" customHeight="1" x14ac:dyDescent="0.2">
      <c r="A66" s="177"/>
      <c r="B66" s="189"/>
      <c r="C66" s="22">
        <f>[1]!Olekuvorrand(C$4,C$5,C$8,5,C$11,Lähteandmed!$C51,C65)</f>
        <v>130.25087118148804</v>
      </c>
      <c r="D66" s="22">
        <f>[1]!Olekuvorrand(D$4,D$5,D$8,5,D$11,Lähteandmed!$C51,D65)</f>
        <v>130.31131029129028</v>
      </c>
      <c r="E66" s="22">
        <f>[1]!Olekuvorrand(E$4,E$5,E$8,5,E$11,Lähteandmed!$C51,E65)</f>
        <v>130.30463457107544</v>
      </c>
      <c r="F66" s="22">
        <f>[1]!Olekuvorrand(F$4,F$5,F$8,5,F$11,Lähteandmed!$C51,F65)</f>
        <v>130.25015592575073</v>
      </c>
      <c r="G66" s="22">
        <f>[1]!Olekuvorrand(G$4,G$5,G$8,5,G$11,Lähteandmed!$C51,G65)</f>
        <v>130.15741109848022</v>
      </c>
      <c r="H66" s="22">
        <f>[1]!Olekuvorrand(H$4,H$5,H$8,5,H$11,Lähteandmed!$C51,H65)</f>
        <v>131.30861520767212</v>
      </c>
      <c r="I66" s="22">
        <f>[1]!Olekuvorrand(I$4,I$5,I$8,5,I$11,Lähteandmed!$C51,I65)</f>
        <v>131.80047273635864</v>
      </c>
      <c r="J66" s="22">
        <f>[1]!Olekuvorrand(J$4,J$5,J$8,5,J$11,Lähteandmed!$C51,J65)</f>
        <v>131.79820775985718</v>
      </c>
      <c r="K66" s="22">
        <f>[1]!Olekuvorrand(K$4,K$5,K$8,5,K$11,Lähteandmed!$C51,K65)</f>
        <v>132.17979669570923</v>
      </c>
      <c r="L66" s="22">
        <f>[1]!Olekuvorrand(L$4,L$5,L$8,5,L$11,Lähteandmed!$C51,L65)</f>
        <v>138.1339430809021</v>
      </c>
      <c r="M66" s="22">
        <f>[1]!Olekuvorrand(M$4,M$5,M$8,5,M$11,Lähteandmed!$C51,M65)</f>
        <v>132.99852609634399</v>
      </c>
      <c r="N66" s="22">
        <f>[1]!Olekuvorrand(N$4,N$5,N$8,5,N$11,Lähteandmed!$C51,N65)</f>
        <v>133.07172060012817</v>
      </c>
      <c r="O66" s="22">
        <f>[1]!Olekuvorrand(O$4,O$5,O$8,5,O$11,Lähteandmed!$C51,O65)</f>
        <v>135.00601053237915</v>
      </c>
      <c r="P66" s="22">
        <f>[1]!Olekuvorrand(P$4,P$5,P$8,5,P$11,Lähteandmed!$C51,P65)</f>
        <v>130.57166337966919</v>
      </c>
      <c r="Q66" s="22">
        <f>[1]!Olekuvorrand(Q$4,Q$5,Q$8,5,Q$11,Lähteandmed!$C51,Q65)</f>
        <v>135.00994443893433</v>
      </c>
      <c r="R66" s="22">
        <f>[1]!Olekuvorrand(R$4,R$5,R$8,5,R$11,Lähteandmed!$C51,R65)</f>
        <v>140.59346914291382</v>
      </c>
      <c r="S66" s="22">
        <f>[1]!Olekuvorrand(S$4,S$5,S$8,5,S$11,Lähteandmed!$C51,S65)</f>
        <v>133.97794961929321</v>
      </c>
      <c r="T66" s="22">
        <f>[1]!Olekuvorrand(T$4,T$5,T$8,5,T$11,Lähteandmed!$C51,T65)</f>
        <v>130.73605298995972</v>
      </c>
      <c r="U66" s="22">
        <f>[1]!Olekuvorrand(U$4,U$5,U$8,5,U$11,Lähteandmed!$C51,U65)</f>
        <v>131.44737482070923</v>
      </c>
      <c r="V66" s="22">
        <f>[1]!Olekuvorrand(V$4,V$5,V$8,5,V$11,Lähteandmed!$C51,V65)</f>
        <v>211.49486303329468</v>
      </c>
      <c r="W66" s="22">
        <f>[1]!Olekuvorrand(W$4,W$5,W$8,5,W$11,Lähteandmed!$C51,W65)</f>
        <v>137.99434900283813</v>
      </c>
      <c r="X66" s="22">
        <f>[1]!Olekuvorrand(X$4,X$5,X$8,5,X$11,Lähteandmed!$C51,X65)</f>
        <v>137.84867525100708</v>
      </c>
      <c r="Y66" s="22">
        <f>[1]!Olekuvorrand(Y$4,Y$5,Y$8,5,Y$11,Lähteandmed!$C51,Y65)</f>
        <v>133.76110792160034</v>
      </c>
      <c r="Z66" s="22"/>
    </row>
    <row r="67" spans="1:26" x14ac:dyDescent="0.2">
      <c r="A67" s="177"/>
      <c r="B67" s="189"/>
      <c r="C67" s="9">
        <f>[1]!ripe(C66,C$11+Lähteandmed!$E51*$I$13,C$4,0)</f>
        <v>14.159011406868826</v>
      </c>
      <c r="D67" s="9">
        <f>[1]!ripe(D66,D$11+Lähteandmed!$E51*$I$13,D$4,0)</f>
        <v>14.752853745357189</v>
      </c>
      <c r="E67" s="9">
        <f>[1]!ripe(E66,E$11+Lähteandmed!$E51*$I$13,E$4,0)</f>
        <v>14.685156332745828</v>
      </c>
      <c r="F67" s="9">
        <f>[1]!ripe(F66,F$11+Lähteandmed!$E51*$I$13,F$4,0)</f>
        <v>14.152121691324103</v>
      </c>
      <c r="G67" s="9">
        <f>[1]!ripe(G66,G$11+Lähteandmed!$E51*$I$13,G$4,0)</f>
        <v>13.313614657586795</v>
      </c>
      <c r="H67" s="9">
        <f>[1]!ripe(H66,H$11+Lähteandmed!$E51*$I$13,H$4,0)</f>
        <v>12.456131761884016</v>
      </c>
      <c r="I67" s="9">
        <f>[1]!ripe(I66,I$11+Lähteandmed!$E51*$I$13,I$4,0)</f>
        <v>11.854961936020768</v>
      </c>
      <c r="J67" s="9">
        <f>[1]!ripe(J66,J$11+Lähteandmed!$E51*$I$13,J$4,0)</f>
        <v>11.654424283533487</v>
      </c>
      <c r="K67" s="9">
        <f>[1]!ripe(K66,K$11+Lähteandmed!$E51*$I$13,K$4,0)</f>
        <v>11.454123729016708</v>
      </c>
      <c r="L67" s="9">
        <f>[1]!ripe(L66,L$11+Lähteandmed!$E51*$I$13,L$4,0)</f>
        <v>7.0383416578878082</v>
      </c>
      <c r="M67" s="9">
        <f>[1]!ripe(M66,M$11+Lähteandmed!$E51*$I$13,M$4,0)</f>
        <v>10.852877189674846</v>
      </c>
      <c r="N67" s="9">
        <f>[1]!ripe(N66,N$11+Lähteandmed!$E51*$I$13,N$4,0)</f>
        <v>10.451639501164861</v>
      </c>
      <c r="O67" s="9">
        <f>[1]!ripe(O66,O$11+Lähteandmed!$E51*$I$13,O$4,0)</f>
        <v>9.6499134577931294</v>
      </c>
      <c r="P67" s="9">
        <f>[1]!ripe(P66,P$11+Lähteandmed!$E51*$I$13,P$4,0)</f>
        <v>14.159257323328037</v>
      </c>
      <c r="Q67" s="9">
        <f>[1]!ripe(Q66,Q$11+Lähteandmed!$E51*$I$13,Q$4,0)</f>
        <v>9.3487162631083773</v>
      </c>
      <c r="R67" s="9">
        <f>[1]!ripe(R66,R$11+Lähteandmed!$E51*$I$13,R$4,0)</f>
        <v>6.3342069618170234</v>
      </c>
      <c r="S67" s="9">
        <f>[1]!ripe(S66,S$11+Lähteandmed!$E51*$I$13,S$4,0)</f>
        <v>10.151163200342884</v>
      </c>
      <c r="T67" s="9">
        <f>[1]!ripe(T66,T$11+Lähteandmed!$E51*$I$13,T$4,0)</f>
        <v>12.956875788283817</v>
      </c>
      <c r="U67" s="9">
        <f>[1]!ripe(U66,U$11+Lähteandmed!$E51*$I$13,U$4,0)</f>
        <v>12.656719799274748</v>
      </c>
      <c r="V67" s="9">
        <f>[1]!ripe(V66,V$11+Lähteandmed!$E51*$I$13,V$4,0)</f>
        <v>6.1366476547587236</v>
      </c>
      <c r="W67" s="9">
        <f>[1]!ripe(W66,W$11+Lähteandmed!$E51*$I$13,W$4,0)</f>
        <v>7.3401613584197865</v>
      </c>
      <c r="X67" s="9">
        <f>[1]!ripe(X66,X$11+Lähteandmed!$E51*$I$13,X$4,0)</f>
        <v>7.8429816897976936</v>
      </c>
      <c r="Y67" s="9">
        <f>[1]!ripe(Y66,Y$11+Lähteandmed!$E51*$I$13,Y$4,0)</f>
        <v>10.652731457516269</v>
      </c>
      <c r="Z67" s="9"/>
    </row>
    <row r="68" spans="1:26" x14ac:dyDescent="0.2">
      <c r="A68" s="39"/>
      <c r="B68" s="189"/>
      <c r="C68" s="56">
        <f t="shared" ref="C68:X68" si="40">C67/C$4^2*1000000</f>
        <v>59.980404961086776</v>
      </c>
      <c r="D68" s="56">
        <f t="shared" ref="D68" si="41">D67/D$4^2*1000000</f>
        <v>59.952585715978103</v>
      </c>
      <c r="E68" s="56">
        <f t="shared" si="40"/>
        <v>59.955657185306215</v>
      </c>
      <c r="F68" s="56">
        <f t="shared" si="40"/>
        <v>59.980734337496884</v>
      </c>
      <c r="G68" s="56">
        <f t="shared" si="40"/>
        <v>60.023474146154264</v>
      </c>
      <c r="H68" s="56">
        <f t="shared" si="40"/>
        <v>59.497238529582255</v>
      </c>
      <c r="I68" s="56">
        <f t="shared" si="40"/>
        <v>59.275204692379184</v>
      </c>
      <c r="J68" s="56">
        <f t="shared" si="40"/>
        <v>59.276223347701048</v>
      </c>
      <c r="K68" s="56">
        <f t="shared" si="40"/>
        <v>59.105099230748067</v>
      </c>
      <c r="L68" s="56">
        <f t="shared" si="40"/>
        <v>56.557424089634402</v>
      </c>
      <c r="M68" s="56">
        <f t="shared" si="40"/>
        <v>58.74125247328405</v>
      </c>
      <c r="N68" s="56">
        <f t="shared" si="40"/>
        <v>58.70894255193447</v>
      </c>
      <c r="O68" s="56">
        <f t="shared" si="40"/>
        <v>57.867793953709111</v>
      </c>
      <c r="P68" s="56">
        <f t="shared" si="40"/>
        <v>59.833043386168995</v>
      </c>
      <c r="Q68" s="56">
        <f t="shared" si="40"/>
        <v>57.866107807589181</v>
      </c>
      <c r="R68" s="56">
        <f t="shared" si="40"/>
        <v>55.56801498409974</v>
      </c>
      <c r="S68" s="56">
        <f t="shared" si="40"/>
        <v>58.311834314524972</v>
      </c>
      <c r="T68" s="56">
        <f t="shared" si="40"/>
        <v>59.757808357576657</v>
      </c>
      <c r="U68" s="56">
        <f t="shared" si="40"/>
        <v>59.434431540805171</v>
      </c>
      <c r="V68" s="56">
        <f t="shared" si="40"/>
        <v>36.939431473425969</v>
      </c>
      <c r="W68" s="56">
        <f t="shared" si="40"/>
        <v>56.614637167782284</v>
      </c>
      <c r="X68" s="56">
        <f t="shared" si="40"/>
        <v>56.674465574473658</v>
      </c>
      <c r="Y68" s="56">
        <f>Y67/Y$4^2*1000000</f>
        <v>58.406364311658052</v>
      </c>
      <c r="Z68" s="56"/>
    </row>
    <row r="69" spans="1:26" x14ac:dyDescent="0.2">
      <c r="A69" s="187">
        <v>11</v>
      </c>
      <c r="B69" s="188" t="str">
        <f>Lähteandmed!B54</f>
        <v>Peale venimist EDS</v>
      </c>
      <c r="C69" s="6">
        <f>SQRT((kaalutegur R_11*[1]!juhe(C5,6)+jaitetegur R_11*[1]!Jaitekoormus_EN(C$5,JaideJ,hj))^2+(tuuletegur R_11*[1]!Tuulekoormus_en(C$5,Qt,ht,zo,C$4,JaideJ,jaitetegur R_11))^2)</f>
        <v>6.25E-2</v>
      </c>
      <c r="D69" s="6">
        <f>SQRT((kaalutegur R_11*[1]!juhe(D5,6)+jaitetegur R_11*[1]!Jaitekoormus_EN(D$5,JaideJ,hj))^2+(tuuletegur R_11*[1]!Tuulekoormus_en(D$5,Qt,ht,zo,D$4,JaideJ,jaitetegur R_11))^2)</f>
        <v>6.25E-2</v>
      </c>
      <c r="E69" s="6">
        <f>SQRT((kaalutegur R_11*[1]!juhe(E5,6)+jaitetegur R_11*[1]!Jaitekoormus_EN(E$5,JaideJ,hj))^2+(tuuletegur R_11*[1]!Tuulekoormus_en(E$5,Qt,ht,zo,E$4,JaideJ,jaitetegur R_11))^2)</f>
        <v>6.25E-2</v>
      </c>
      <c r="F69" s="6">
        <f>SQRT((kaalutegur R_11*[1]!juhe(F5,6)+jaitetegur R_11*[1]!Jaitekoormus_EN(F$5,JaideJ,hj))^2+(tuuletegur R_11*[1]!Tuulekoormus_en(F$5,Qt,ht,zo,F$4,JaideJ,jaitetegur R_11))^2)</f>
        <v>6.25E-2</v>
      </c>
      <c r="G69" s="6">
        <f>SQRT((kaalutegur R_11*[1]!juhe(G5,6)+jaitetegur R_11*[1]!Jaitekoormus_EN(G$5,JaideJ,hj))^2+(tuuletegur R_11*[1]!Tuulekoormus_en(G$5,Qt,ht,zo,G$4,JaideJ,jaitetegur R_11))^2)</f>
        <v>6.25E-2</v>
      </c>
      <c r="H69" s="6">
        <f>SQRT((kaalutegur R_11*[1]!juhe(H5,6)+jaitetegur R_11*[1]!Jaitekoormus_EN(H$5,JaideJ,hj))^2+(tuuletegur R_11*[1]!Tuulekoormus_en(H$5,Qt,ht,zo,H$4,JaideJ,jaitetegur R_11))^2)</f>
        <v>6.25E-2</v>
      </c>
      <c r="I69" s="6">
        <f>SQRT((kaalutegur R_11*[1]!juhe(I5,6)+jaitetegur R_11*[1]!Jaitekoormus_EN(I$5,JaideJ,hj))^2+(tuuletegur R_11*[1]!Tuulekoormus_en(I$5,Qt,ht,zo,I$4,JaideJ,jaitetegur R_11))^2)</f>
        <v>6.25E-2</v>
      </c>
      <c r="J69" s="6">
        <f>SQRT((kaalutegur R_11*[1]!juhe(J5,6)+jaitetegur R_11*[1]!Jaitekoormus_EN(J$5,JaideJ,hj))^2+(tuuletegur R_11*[1]!Tuulekoormus_en(J$5,Qt,ht,zo,J$4,JaideJ,jaitetegur R_11))^2)</f>
        <v>6.25E-2</v>
      </c>
      <c r="K69" s="6">
        <f>SQRT((kaalutegur R_11*[1]!juhe(K5,6)+jaitetegur R_11*[1]!Jaitekoormus_EN(K$5,JaideJ,hj))^2+(tuuletegur R_11*[1]!Tuulekoormus_en(K$5,Qt,ht,zo,K$4,JaideJ,jaitetegur R_11))^2)</f>
        <v>6.25E-2</v>
      </c>
      <c r="L69" s="6">
        <f>SQRT((kaalutegur R_11*[1]!juhe(L5,6)+jaitetegur R_11*[1]!Jaitekoormus_EN(L$5,JaideJ,hj))^2+(tuuletegur R_11*[1]!Tuulekoormus_en(L$5,Qt,ht,zo,L$4,JaideJ,jaitetegur R_11))^2)</f>
        <v>6.25E-2</v>
      </c>
      <c r="M69" s="6">
        <f>SQRT((kaalutegur R_11*[1]!juhe(M5,6)+jaitetegur R_11*[1]!Jaitekoormus_EN(M$5,JaideJ,hj))^2+(tuuletegur R_11*[1]!Tuulekoormus_en(M$5,Qt,ht,zo,M$4,JaideJ,jaitetegur R_11))^2)</f>
        <v>6.25E-2</v>
      </c>
      <c r="N69" s="6">
        <f>SQRT((kaalutegur R_11*[1]!juhe(N5,6)+jaitetegur R_11*[1]!Jaitekoormus_EN(N$5,JaideJ,hj))^2+(tuuletegur R_11*[1]!Tuulekoormus_en(N$5,Qt,ht,zo,N$4,JaideJ,jaitetegur R_11))^2)</f>
        <v>6.25E-2</v>
      </c>
      <c r="O69" s="6">
        <f>SQRT((kaalutegur R_11*[1]!juhe(O5,6)+jaitetegur R_11*[1]!Jaitekoormus_EN(O$5,JaideJ,hj))^2+(tuuletegur R_11*[1]!Tuulekoormus_en(O$5,Qt,ht,zo,O$4,JaideJ,jaitetegur R_11))^2)</f>
        <v>6.25E-2</v>
      </c>
      <c r="P69" s="6">
        <f>SQRT((kaalutegur R_11*[1]!juhe(P5,6)+jaitetegur R_11*[1]!Jaitekoormus_EN(P$5,JaideJ,hj))^2+(tuuletegur R_11*[1]!Tuulekoormus_en(P$5,Qt,ht,zo,P$4,JaideJ,jaitetegur R_11))^2)</f>
        <v>6.25E-2</v>
      </c>
      <c r="Q69" s="6">
        <f>SQRT((kaalutegur R_11*[1]!juhe(Q5,6)+jaitetegur R_11*[1]!Jaitekoormus_EN(Q$5,JaideJ,hj))^2+(tuuletegur R_11*[1]!Tuulekoormus_en(Q$5,Qt,ht,zo,Q$4,JaideJ,jaitetegur R_11))^2)</f>
        <v>6.25E-2</v>
      </c>
      <c r="R69" s="6">
        <f>SQRT((kaalutegur R_11*[1]!juhe(R5,6)+jaitetegur R_11*[1]!Jaitekoormus_EN(R$5,JaideJ,hj))^2+(tuuletegur R_11*[1]!Tuulekoormus_en(R$5,Qt,ht,zo,R$4,JaideJ,jaitetegur R_11))^2)</f>
        <v>6.25E-2</v>
      </c>
      <c r="S69" s="6">
        <f>SQRT((kaalutegur R_11*[1]!juhe(S5,6)+jaitetegur R_11*[1]!Jaitekoormus_EN(S$5,JaideJ,hj))^2+(tuuletegur R_11*[1]!Tuulekoormus_en(S$5,Qt,ht,zo,S$4,JaideJ,jaitetegur R_11))^2)</f>
        <v>6.25E-2</v>
      </c>
      <c r="T69" s="6">
        <f>SQRT((kaalutegur R_11*[1]!juhe(T5,6)+jaitetegur R_11*[1]!Jaitekoormus_EN(T$5,JaideJ,hj))^2+(tuuletegur R_11*[1]!Tuulekoormus_en(T$5,Qt,ht,zo,T$4,JaideJ,jaitetegur R_11))^2)</f>
        <v>6.25E-2</v>
      </c>
      <c r="U69" s="6">
        <f>SQRT((kaalutegur R_11*[1]!juhe(U5,6)+jaitetegur R_11*[1]!Jaitekoormus_EN(U$5,JaideJ,hj))^2+(tuuletegur R_11*[1]!Tuulekoormus_en(U$5,Qt,ht,zo,U$4,JaideJ,jaitetegur R_11))^2)</f>
        <v>6.25E-2</v>
      </c>
      <c r="V69" s="6">
        <f>SQRT((kaalutegur R_11*[1]!juhe(V5,6)+jaitetegur R_11*[1]!Jaitekoormus_EN(V$5,JaideJ,hj))^2+(tuuletegur R_11*[1]!Tuulekoormus_en(V$5,Qt,ht,zo,V$4,JaideJ,jaitetegur R_11))^2)</f>
        <v>6.25E-2</v>
      </c>
      <c r="W69" s="6">
        <f>SQRT((kaalutegur R_11*[1]!juhe(W5,6)+jaitetegur R_11*[1]!Jaitekoormus_EN(W$5,JaideJ,hj))^2+(tuuletegur R_11*[1]!Tuulekoormus_en(W$5,Qt,ht,zo,W$4,JaideJ,jaitetegur R_11))^2)</f>
        <v>6.25E-2</v>
      </c>
      <c r="X69" s="6">
        <f>SQRT((kaalutegur R_11*[1]!juhe(X5,6)+jaitetegur R_11*[1]!Jaitekoormus_EN(X$5,JaideJ,hj))^2+(tuuletegur R_11*[1]!Tuulekoormus_en(X$5,Qt,ht,zo,X$4,JaideJ,jaitetegur R_11))^2)</f>
        <v>6.25E-2</v>
      </c>
      <c r="Y69" s="6">
        <f>SQRT((kaalutegur R_11*[1]!juhe(Y5,6)+jaitetegur R_11*[1]!Jaitekoormus_EN(Y$5,JaideJ,hj))^2+(tuuletegur R_11*[1]!Tuulekoormus_en(Y$5,Qt,ht,zo,Y$4,JaideJ,jaitetegur R_11))^2)</f>
        <v>6.25E-2</v>
      </c>
      <c r="Z69" s="6"/>
    </row>
    <row r="70" spans="1:26" x14ac:dyDescent="0.2">
      <c r="A70" s="187"/>
      <c r="B70" s="188"/>
      <c r="C70" s="3">
        <f>[1]!Olekuvorrand(C$4,C$5,C$8,5,C$11,Lähteandmed!$C54,C69)</f>
        <v>130.90330362319946</v>
      </c>
      <c r="D70" s="3">
        <f>[1]!Olekuvorrand(D$4,D$5,D$8,5,D$11,Lähteandmed!$C54,D69)</f>
        <v>130.94204664230347</v>
      </c>
      <c r="E70" s="3">
        <f>[1]!Olekuvorrand(E$4,E$5,E$8,5,E$11,Lähteandmed!$C54,E69)</f>
        <v>130.93775510787964</v>
      </c>
      <c r="F70" s="3">
        <f>[1]!Olekuvorrand(F$4,F$5,F$8,5,F$11,Lähteandmed!$C54,F69)</f>
        <v>130.90282678604126</v>
      </c>
      <c r="G70" s="3">
        <f>[1]!Olekuvorrand(G$4,G$5,G$8,5,G$11,Lähteandmed!$C54,G69)</f>
        <v>130.84310293197632</v>
      </c>
      <c r="H70" s="3">
        <f>[1]!Olekuvorrand(H$4,H$5,H$8,5,H$11,Lähteandmed!$C54,H69)</f>
        <v>132.04318284988403</v>
      </c>
      <c r="I70" s="3">
        <f>[1]!Olekuvorrand(I$4,I$5,I$8,5,I$11,Lähteandmed!$C54,I69)</f>
        <v>132.56961107254028</v>
      </c>
      <c r="J70" s="3">
        <f>[1]!Olekuvorrand(J$4,J$5,J$8,5,J$11,Lähteandmed!$C54,J69)</f>
        <v>132.57783651351929</v>
      </c>
      <c r="K70" s="3">
        <f>[1]!Olekuvorrand(K$4,K$5,K$8,5,K$11,Lähteandmed!$C54,K69)</f>
        <v>132.97396898269653</v>
      </c>
      <c r="L70" s="3">
        <f>[1]!Olekuvorrand(L$4,L$5,L$8,5,L$11,Lähteandmed!$C54,L69)</f>
        <v>139.35106992721558</v>
      </c>
      <c r="M70" s="3">
        <f>[1]!Olekuvorrand(M$4,M$5,M$8,5,M$11,Lähteandmed!$C54,M69)</f>
        <v>133.83525609970093</v>
      </c>
      <c r="N70" s="3">
        <f>[1]!Olekuvorrand(N$4,N$5,N$8,5,N$11,Lähteandmed!$C54,N69)</f>
        <v>133.93419981002808</v>
      </c>
      <c r="O70" s="3">
        <f>[1]!Olekuvorrand(O$4,O$5,O$8,5,O$11,Lähteandmed!$C54,O69)</f>
        <v>135.94359159469604</v>
      </c>
      <c r="P70" s="3">
        <f>[1]!Olekuvorrand(P$4,P$5,P$8,5,P$11,Lähteandmed!$C54,P69)</f>
        <v>131.22671842575073</v>
      </c>
      <c r="Q70" s="3">
        <f>[1]!Olekuvorrand(Q$4,Q$5,Q$8,5,Q$11,Lähteandmed!$C54,Q69)</f>
        <v>135.97029447555542</v>
      </c>
      <c r="R70" s="3">
        <f>[1]!Olekuvorrand(R$4,R$5,R$8,5,R$11,Lähteandmed!$C54,R69)</f>
        <v>141.93052053451538</v>
      </c>
      <c r="S70" s="3">
        <f>[1]!Olekuvorrand(S$4,S$5,S$8,5,S$11,Lähteandmed!$C54,S69)</f>
        <v>134.86939668655396</v>
      </c>
      <c r="T70" s="3">
        <f>[1]!Olekuvorrand(T$4,T$5,T$8,5,T$11,Lähteandmed!$C54,T69)</f>
        <v>131.4423680305481</v>
      </c>
      <c r="U70" s="3">
        <f>[1]!Olekuvorrand(U$4,U$5,U$8,5,U$11,Lähteandmed!$C54,U69)</f>
        <v>132.17371702194214</v>
      </c>
      <c r="V70" s="3">
        <f>[1]!Olekuvorrand(V$4,V$5,V$8,5,V$11,Lähteandmed!$C54,V69)</f>
        <v>213.61809968948364</v>
      </c>
      <c r="W70" s="3">
        <f>[1]!Olekuvorrand(W$4,W$5,W$8,5,W$11,Lähteandmed!$C54,W69)</f>
        <v>139.17511701583862</v>
      </c>
      <c r="X70" s="3">
        <f>[1]!Olekuvorrand(X$4,X$5,X$8,5,X$11,Lähteandmed!$C54,X69)</f>
        <v>138.97413015365601</v>
      </c>
      <c r="Y70" s="3">
        <f>[1]!Olekuvorrand(Y$4,Y$5,Y$8,5,Y$11,Lähteandmed!$C54,Y69)</f>
        <v>134.61786508560181</v>
      </c>
      <c r="Z70" s="3"/>
    </row>
    <row r="71" spans="1:26" x14ac:dyDescent="0.2">
      <c r="A71" s="187"/>
      <c r="B71" s="188"/>
      <c r="C71" s="3">
        <f>[1]!ripe(C70,C$11+Lähteandmed!$E54*$I$13,C$4,0)</f>
        <v>14.088441771659358</v>
      </c>
      <c r="D71" s="3">
        <f>[1]!ripe(D70,D$11+Lähteandmed!$E54*$I$13,D$4,0)</f>
        <v>14.681790543146848</v>
      </c>
      <c r="E71" s="3">
        <f>[1]!ripe(E70,E$11+Lähteandmed!$E54*$I$13,E$4,0)</f>
        <v>14.614149509291574</v>
      </c>
      <c r="F71" s="3">
        <f>[1]!ripe(F70,F$11+Lähteandmed!$E54*$I$13,F$4,0)</f>
        <v>14.081560362237528</v>
      </c>
      <c r="G71" s="3">
        <f>[1]!ripe(G70,G$11+Lähteandmed!$E54*$I$13,G$4,0)</f>
        <v>13.243843789727087</v>
      </c>
      <c r="H71" s="3">
        <f>[1]!ripe(H70,H$11+Lähteandmed!$E54*$I$13,H$4,0)</f>
        <v>12.386837223976594</v>
      </c>
      <c r="I71" s="3">
        <f>[1]!ripe(I70,I$11+Lähteandmed!$E54*$I$13,I$4,0)</f>
        <v>11.786182178539407</v>
      </c>
      <c r="J71" s="3">
        <f>[1]!ripe(J70,J$11+Lähteandmed!$E54*$I$13,J$4,0)</f>
        <v>11.585890020810817</v>
      </c>
      <c r="K71" s="3">
        <f>[1]!ripe(K70,K$11+Lähteandmed!$E54*$I$13,K$4,0)</f>
        <v>11.385715244958504</v>
      </c>
      <c r="L71" s="3">
        <f>[1]!ripe(L70,L$11+Lähteandmed!$E54*$I$13,L$4,0)</f>
        <v>6.9768670341923018</v>
      </c>
      <c r="M71" s="3">
        <f>[1]!ripe(M70,M$11+Lähteandmed!$E54*$I$13,M$4,0)</f>
        <v>10.785025651657207</v>
      </c>
      <c r="N71" s="3">
        <f>[1]!ripe(N70,N$11+Lähteandmed!$E54*$I$13,N$4,0)</f>
        <v>10.384335393685896</v>
      </c>
      <c r="O71" s="3">
        <f>[1]!ripe(O70,O$11+Lähteandmed!$E54*$I$13,O$4,0)</f>
        <v>9.5833595584523046</v>
      </c>
      <c r="P71" s="3">
        <f>[1]!ripe(P70,P$11+Lähteandmed!$E54*$I$13,P$4,0)</f>
        <v>14.088577410962012</v>
      </c>
      <c r="Q71" s="3">
        <f>[1]!ripe(Q70,Q$11+Lähteandmed!$E54*$I$13,Q$4,0)</f>
        <v>9.2826868407241356</v>
      </c>
      <c r="R71" s="3">
        <f>[1]!ripe(R70,R$11+Lähteandmed!$E54*$I$13,R$4,0)</f>
        <v>6.2745357917184803</v>
      </c>
      <c r="S71" s="3">
        <f>[1]!ripe(S70,S$11+Lähteandmed!$E54*$I$13,S$4,0)</f>
        <v>10.084066995521402</v>
      </c>
      <c r="T71" s="3">
        <f>[1]!ripe(T70,T$11+Lähteandmed!$E54*$I$13,T$4,0)</f>
        <v>12.887251082145129</v>
      </c>
      <c r="U71" s="3">
        <f>[1]!ripe(U70,U$11+Lähteandmed!$E54*$I$13,U$4,0)</f>
        <v>12.587166563377878</v>
      </c>
      <c r="V71" s="3">
        <f>[1]!ripe(V70,V$11+Lähteandmed!$E54*$I$13,V$4,0)</f>
        <v>6.0756530327410223</v>
      </c>
      <c r="W71" s="3">
        <f>[1]!ripe(W70,W$11+Lähteandmed!$E54*$I$13,W$4,0)</f>
        <v>7.2778870961226119</v>
      </c>
      <c r="X71" s="3">
        <f>[1]!ripe(X70,X$11+Lähteandmed!$E54*$I$13,X$4,0)</f>
        <v>7.7794668314250659</v>
      </c>
      <c r="Y71" s="3">
        <f>[1]!ripe(Y70,Y$11+Lähteandmed!$E54*$I$13,Y$4,0)</f>
        <v>10.584933591411298</v>
      </c>
      <c r="Z71" s="3"/>
    </row>
    <row r="72" spans="1:26" x14ac:dyDescent="0.2">
      <c r="A72" s="42"/>
      <c r="B72" s="188"/>
      <c r="C72" s="55">
        <f t="shared" ref="C72:X72" si="42">C71/C$4^2*1000000</f>
        <v>59.681457868229245</v>
      </c>
      <c r="D72" s="55">
        <f t="shared" ref="D72" si="43">D71/D$4^2*1000000</f>
        <v>59.663799370278163</v>
      </c>
      <c r="E72" s="55">
        <f t="shared" si="42"/>
        <v>59.665754873858035</v>
      </c>
      <c r="F72" s="55">
        <f t="shared" si="42"/>
        <v>59.681675268704602</v>
      </c>
      <c r="G72" s="55">
        <f t="shared" si="42"/>
        <v>59.708917206447026</v>
      </c>
      <c r="H72" s="55">
        <f t="shared" si="42"/>
        <v>59.166250247707211</v>
      </c>
      <c r="I72" s="55">
        <f t="shared" si="42"/>
        <v>58.931303613202175</v>
      </c>
      <c r="J72" s="55">
        <f t="shared" si="42"/>
        <v>58.927647376440184</v>
      </c>
      <c r="K72" s="55">
        <f t="shared" si="42"/>
        <v>58.752100578547179</v>
      </c>
      <c r="L72" s="55">
        <f t="shared" si="42"/>
        <v>56.063437504143636</v>
      </c>
      <c r="M72" s="55">
        <f t="shared" si="42"/>
        <v>58.374005681881442</v>
      </c>
      <c r="N72" s="55">
        <f t="shared" si="42"/>
        <v>58.330881963540527</v>
      </c>
      <c r="O72" s="55">
        <f t="shared" si="42"/>
        <v>57.468689096373794</v>
      </c>
      <c r="P72" s="55">
        <f t="shared" si="42"/>
        <v>59.534369934125749</v>
      </c>
      <c r="Q72" s="55">
        <f t="shared" si="42"/>
        <v>57.457402958000678</v>
      </c>
      <c r="R72" s="55">
        <f t="shared" si="42"/>
        <v>55.044538486703544</v>
      </c>
      <c r="S72" s="55">
        <f t="shared" si="42"/>
        <v>57.926410230460249</v>
      </c>
      <c r="T72" s="55">
        <f t="shared" si="42"/>
        <v>59.436695466292278</v>
      </c>
      <c r="U72" s="55">
        <f t="shared" si="42"/>
        <v>59.1078179234609</v>
      </c>
      <c r="V72" s="55">
        <f t="shared" si="42"/>
        <v>36.572275529818356</v>
      </c>
      <c r="W72" s="55">
        <f t="shared" si="42"/>
        <v>56.134316015059717</v>
      </c>
      <c r="X72" s="55">
        <f t="shared" si="42"/>
        <v>56.215498462643019</v>
      </c>
      <c r="Y72" s="55">
        <f>Y71/Y$4^2*1000000</f>
        <v>58.03464491902416</v>
      </c>
      <c r="Z72" s="55"/>
    </row>
    <row r="73" spans="1:26" x14ac:dyDescent="0.2">
      <c r="A73" s="177">
        <v>12</v>
      </c>
      <c r="B73" s="189" t="str">
        <f>Lähteandmed!B57</f>
        <v>Peale venimist Tmax</v>
      </c>
      <c r="C73" s="9">
        <f>SQRT((kaalutegur R_12*[1]!juhe(C5,6)+jaitetegur R_12*[1]!Jaitekoormus_EN(C$5,JaideJ,hj))^2+(tuuletegur R_12*[1]!Tuulekoormus_en(C$5,Qt,ht,zo,C$4,JaideJ,jaitetegur R_12))^2)</f>
        <v>6.25E-2</v>
      </c>
      <c r="D73" s="9">
        <f>SQRT((kaalutegur R_12*[1]!juhe(D5,6)+jaitetegur R_12*[1]!Jaitekoormus_EN(D$5,JaideJ,hj))^2+(tuuletegur R_12*[1]!Tuulekoormus_en(D$5,Qt,ht,zo,D$4,JaideJ,jaitetegur R_12))^2)</f>
        <v>6.25E-2</v>
      </c>
      <c r="E73" s="9">
        <f>SQRT((kaalutegur R_12*[1]!juhe(E5,6)+jaitetegur R_12*[1]!Jaitekoormus_EN(E$5,JaideJ,hj))^2+(tuuletegur R_12*[1]!Tuulekoormus_en(E$5,Qt,ht,zo,E$4,JaideJ,jaitetegur R_12))^2)</f>
        <v>6.25E-2</v>
      </c>
      <c r="F73" s="9">
        <f>SQRT((kaalutegur R_12*[1]!juhe(F5,6)+jaitetegur R_12*[1]!Jaitekoormus_EN(F$5,JaideJ,hj))^2+(tuuletegur R_12*[1]!Tuulekoormus_en(F$5,Qt,ht,zo,F$4,JaideJ,jaitetegur R_12))^2)</f>
        <v>6.25E-2</v>
      </c>
      <c r="G73" s="9">
        <f>SQRT((kaalutegur R_12*[1]!juhe(G5,6)+jaitetegur R_12*[1]!Jaitekoormus_EN(G$5,JaideJ,hj))^2+(tuuletegur R_12*[1]!Tuulekoormus_en(G$5,Qt,ht,zo,G$4,JaideJ,jaitetegur R_12))^2)</f>
        <v>6.25E-2</v>
      </c>
      <c r="H73" s="9">
        <f>SQRT((kaalutegur R_12*[1]!juhe(H5,6)+jaitetegur R_12*[1]!Jaitekoormus_EN(H$5,JaideJ,hj))^2+(tuuletegur R_12*[1]!Tuulekoormus_en(H$5,Qt,ht,zo,H$4,JaideJ,jaitetegur R_12))^2)</f>
        <v>6.25E-2</v>
      </c>
      <c r="I73" s="9">
        <f>SQRT((kaalutegur R_12*[1]!juhe(I5,6)+jaitetegur R_12*[1]!Jaitekoormus_EN(I$5,JaideJ,hj))^2+(tuuletegur R_12*[1]!Tuulekoormus_en(I$5,Qt,ht,zo,I$4,JaideJ,jaitetegur R_12))^2)</f>
        <v>6.25E-2</v>
      </c>
      <c r="J73" s="9">
        <f>SQRT((kaalutegur R_12*[1]!juhe(J5,6)+jaitetegur R_12*[1]!Jaitekoormus_EN(J$5,JaideJ,hj))^2+(tuuletegur R_12*[1]!Tuulekoormus_en(J$5,Qt,ht,zo,J$4,JaideJ,jaitetegur R_12))^2)</f>
        <v>6.25E-2</v>
      </c>
      <c r="K73" s="9">
        <f>SQRT((kaalutegur R_12*[1]!juhe(K5,6)+jaitetegur R_12*[1]!Jaitekoormus_EN(K$5,JaideJ,hj))^2+(tuuletegur R_12*[1]!Tuulekoormus_en(K$5,Qt,ht,zo,K$4,JaideJ,jaitetegur R_12))^2)</f>
        <v>6.25E-2</v>
      </c>
      <c r="L73" s="9">
        <f>SQRT((kaalutegur R_12*[1]!juhe(L5,6)+jaitetegur R_12*[1]!Jaitekoormus_EN(L$5,JaideJ,hj))^2+(tuuletegur R_12*[1]!Tuulekoormus_en(L$5,Qt,ht,zo,L$4,JaideJ,jaitetegur R_12))^2)</f>
        <v>6.25E-2</v>
      </c>
      <c r="M73" s="9">
        <f>SQRT((kaalutegur R_12*[1]!juhe(M5,6)+jaitetegur R_12*[1]!Jaitekoormus_EN(M$5,JaideJ,hj))^2+(tuuletegur R_12*[1]!Tuulekoormus_en(M$5,Qt,ht,zo,M$4,JaideJ,jaitetegur R_12))^2)</f>
        <v>6.25E-2</v>
      </c>
      <c r="N73" s="9">
        <f>SQRT((kaalutegur R_12*[1]!juhe(N5,6)+jaitetegur R_12*[1]!Jaitekoormus_EN(N$5,JaideJ,hj))^2+(tuuletegur R_12*[1]!Tuulekoormus_en(N$5,Qt,ht,zo,N$4,JaideJ,jaitetegur R_12))^2)</f>
        <v>6.25E-2</v>
      </c>
      <c r="O73" s="9">
        <f>SQRT((kaalutegur R_12*[1]!juhe(O5,6)+jaitetegur R_12*[1]!Jaitekoormus_EN(O$5,JaideJ,hj))^2+(tuuletegur R_12*[1]!Tuulekoormus_en(O$5,Qt,ht,zo,O$4,JaideJ,jaitetegur R_12))^2)</f>
        <v>6.25E-2</v>
      </c>
      <c r="P73" s="9">
        <f>SQRT((kaalutegur R_12*[1]!juhe(P5,6)+jaitetegur R_12*[1]!Jaitekoormus_EN(P$5,JaideJ,hj))^2+(tuuletegur R_12*[1]!Tuulekoormus_en(P$5,Qt,ht,zo,P$4,JaideJ,jaitetegur R_12))^2)</f>
        <v>6.25E-2</v>
      </c>
      <c r="Q73" s="9">
        <f>SQRT((kaalutegur R_12*[1]!juhe(Q5,6)+jaitetegur R_12*[1]!Jaitekoormus_EN(Q$5,JaideJ,hj))^2+(tuuletegur R_12*[1]!Tuulekoormus_en(Q$5,Qt,ht,zo,Q$4,JaideJ,jaitetegur R_12))^2)</f>
        <v>6.25E-2</v>
      </c>
      <c r="R73" s="9">
        <f>SQRT((kaalutegur R_12*[1]!juhe(R5,6)+jaitetegur R_12*[1]!Jaitekoormus_EN(R$5,JaideJ,hj))^2+(tuuletegur R_12*[1]!Tuulekoormus_en(R$5,Qt,ht,zo,R$4,JaideJ,jaitetegur R_12))^2)</f>
        <v>6.25E-2</v>
      </c>
      <c r="S73" s="9">
        <f>SQRT((kaalutegur R_12*[1]!juhe(S5,6)+jaitetegur R_12*[1]!Jaitekoormus_EN(S$5,JaideJ,hj))^2+(tuuletegur R_12*[1]!Tuulekoormus_en(S$5,Qt,ht,zo,S$4,JaideJ,jaitetegur R_12))^2)</f>
        <v>6.25E-2</v>
      </c>
      <c r="T73" s="9">
        <f>SQRT((kaalutegur R_12*[1]!juhe(T5,6)+jaitetegur R_12*[1]!Jaitekoormus_EN(T$5,JaideJ,hj))^2+(tuuletegur R_12*[1]!Tuulekoormus_en(T$5,Qt,ht,zo,T$4,JaideJ,jaitetegur R_12))^2)</f>
        <v>6.25E-2</v>
      </c>
      <c r="U73" s="9">
        <f>SQRT((kaalutegur R_12*[1]!juhe(U5,6)+jaitetegur R_12*[1]!Jaitekoormus_EN(U$5,JaideJ,hj))^2+(tuuletegur R_12*[1]!Tuulekoormus_en(U$5,Qt,ht,zo,U$4,JaideJ,jaitetegur R_12))^2)</f>
        <v>6.25E-2</v>
      </c>
      <c r="V73" s="9">
        <f>SQRT((kaalutegur R_12*[1]!juhe(V5,6)+jaitetegur R_12*[1]!Jaitekoormus_EN(V$5,JaideJ,hj))^2+(tuuletegur R_12*[1]!Tuulekoormus_en(V$5,Qt,ht,zo,V$4,JaideJ,jaitetegur R_12))^2)</f>
        <v>6.25E-2</v>
      </c>
      <c r="W73" s="9">
        <f>SQRT((kaalutegur R_12*[1]!juhe(W5,6)+jaitetegur R_12*[1]!Jaitekoormus_EN(W$5,JaideJ,hj))^2+(tuuletegur R_12*[1]!Tuulekoormus_en(W$5,Qt,ht,zo,W$4,JaideJ,jaitetegur R_12))^2)</f>
        <v>6.25E-2</v>
      </c>
      <c r="X73" s="9">
        <f>SQRT((kaalutegur R_12*[1]!juhe(X5,6)+jaitetegur R_12*[1]!Jaitekoormus_EN(X$5,JaideJ,hj))^2+(tuuletegur R_12*[1]!Tuulekoormus_en(X$5,Qt,ht,zo,X$4,JaideJ,jaitetegur R_12))^2)</f>
        <v>6.25E-2</v>
      </c>
      <c r="Y73" s="9">
        <f>SQRT((kaalutegur R_12*[1]!juhe(Y5,6)+jaitetegur R_12*[1]!Jaitekoormus_EN(Y$5,JaideJ,hj))^2+(tuuletegur R_12*[1]!Tuulekoormus_en(Y$5,Qt,ht,zo,Y$4,JaideJ,jaitetegur R_12))^2)</f>
        <v>6.25E-2</v>
      </c>
      <c r="Z73" s="9"/>
    </row>
    <row r="74" spans="1:26" x14ac:dyDescent="0.2">
      <c r="A74" s="177"/>
      <c r="B74" s="189"/>
      <c r="C74" s="22">
        <f>[1]!Olekuvorrand(C$4,C$5,C$8,5,C$11,Lähteandmed!$C57,C73)</f>
        <v>129.60654497146606</v>
      </c>
      <c r="D74" s="22">
        <f>[1]!Olekuvorrand(D$4,D$5,D$8,5,D$11,Lähteandmed!$C57,D73)</f>
        <v>129.68796491622925</v>
      </c>
      <c r="E74" s="22">
        <f>[1]!Olekuvorrand(E$4,E$5,E$8,5,E$11,Lähteandmed!$C57,E73)</f>
        <v>129.67890501022339</v>
      </c>
      <c r="F74" s="22">
        <f>[1]!Olekuvorrand(F$4,F$5,F$8,5,F$11,Lähteandmed!$C57,F73)</f>
        <v>129.60559129714966</v>
      </c>
      <c r="G74" s="22">
        <f>[1]!Olekuvorrand(G$4,G$5,G$8,5,G$11,Lähteandmed!$C57,G73)</f>
        <v>129.48042154312134</v>
      </c>
      <c r="H74" s="22">
        <f>[1]!Olekuvorrand(H$4,H$5,H$8,5,H$11,Lähteandmed!$C57,H73)</f>
        <v>130.58394193649292</v>
      </c>
      <c r="I74" s="22">
        <f>[1]!Olekuvorrand(I$4,I$5,I$8,5,I$11,Lähteandmed!$C57,I73)</f>
        <v>131.04206323623657</v>
      </c>
      <c r="J74" s="22">
        <f>[1]!Olekuvorrand(J$4,J$5,J$8,5,J$11,Lähteandmed!$C57,J73)</f>
        <v>131.02942705154419</v>
      </c>
      <c r="K74" s="22">
        <f>[1]!Olekuvorrand(K$4,K$5,K$8,5,K$11,Lähteandmed!$C57,K73)</f>
        <v>131.3968300819397</v>
      </c>
      <c r="L74" s="22">
        <f>[1]!Olekuvorrand(L$4,L$5,L$8,5,L$11,Lähteandmed!$C57,L73)</f>
        <v>136.93839311599731</v>
      </c>
      <c r="M74" s="22">
        <f>[1]!Olekuvorrand(M$4,M$5,M$8,5,M$11,Lähteandmed!$C57,M73)</f>
        <v>132.17383623123169</v>
      </c>
      <c r="N74" s="22">
        <f>[1]!Olekuvorrand(N$4,N$5,N$8,5,N$11,Lähteandmed!$C57,N73)</f>
        <v>132.22187757492065</v>
      </c>
      <c r="O74" s="22">
        <f>[1]!Olekuvorrand(O$4,O$5,O$8,5,O$11,Lähteandmed!$C57,O73)</f>
        <v>134.08297300338745</v>
      </c>
      <c r="P74" s="22">
        <f>[1]!Olekuvorrand(P$4,P$5,P$8,5,P$11,Lähteandmed!$C57,P73)</f>
        <v>129.9247145652771</v>
      </c>
      <c r="Q74" s="22">
        <f>[1]!Olekuvorrand(Q$4,Q$5,Q$8,5,Q$11,Lähteandmed!$C57,Q73)</f>
        <v>134.06473398208618</v>
      </c>
      <c r="R74" s="22">
        <f>[1]!Olekuvorrand(R$4,R$5,R$8,5,R$11,Lähteandmed!$C57,R73)</f>
        <v>139.28073644638062</v>
      </c>
      <c r="S74" s="22">
        <f>[1]!Olekuvorrand(S$4,S$5,S$8,5,S$11,Lähteandmed!$C57,S73)</f>
        <v>133.09985399246216</v>
      </c>
      <c r="T74" s="22">
        <f>[1]!Olekuvorrand(T$4,T$5,T$8,5,T$11,Lähteandmed!$C57,T73)</f>
        <v>130.03891706466675</v>
      </c>
      <c r="U74" s="22">
        <f>[1]!Olekuvorrand(U$4,U$5,U$8,5,U$11,Lähteandmed!$C57,U73)</f>
        <v>130.73068857192993</v>
      </c>
      <c r="V74" s="22">
        <f>[1]!Olekuvorrand(V$4,V$5,V$8,5,V$11,Lähteandmed!$C57,V73)</f>
        <v>209.3995213508606</v>
      </c>
      <c r="W74" s="22">
        <f>[1]!Olekuvorrand(W$4,W$5,W$8,5,W$11,Lähteandmed!$C57,W73)</f>
        <v>136.83420419692993</v>
      </c>
      <c r="X74" s="22">
        <f>[1]!Olekuvorrand(X$4,X$5,X$8,5,X$11,Lähteandmed!$C57,X73)</f>
        <v>136.74229383468628</v>
      </c>
      <c r="Y74" s="22">
        <f>[1]!Olekuvorrand(Y$4,Y$5,Y$8,5,Y$11,Lähteandmed!$C57,Y73)</f>
        <v>132.91710615158081</v>
      </c>
      <c r="Z74" s="22"/>
    </row>
    <row r="75" spans="1:26" x14ac:dyDescent="0.2">
      <c r="A75" s="177"/>
      <c r="B75" s="189"/>
      <c r="C75" s="9">
        <f>[1]!ripe(C74,C$11+Lähteandmed!$E57*$I$13,C$4,0)</f>
        <v>14.229401541560359</v>
      </c>
      <c r="D75" s="9">
        <f>[1]!ripe(D74,D$11+Lähteandmed!$E57*$I$13,D$4,0)</f>
        <v>14.823763356415242</v>
      </c>
      <c r="E75" s="9">
        <f>[1]!ripe(E74,E$11+Lähteandmed!$E57*$I$13,E$4,0)</f>
        <v>14.75601547843655</v>
      </c>
      <c r="F75" s="9">
        <f>[1]!ripe(F74,F$11+Lähteandmed!$E57*$I$13,F$4,0)</f>
        <v>14.222504125990609</v>
      </c>
      <c r="G75" s="9">
        <f>[1]!ripe(G74,G$11+Lähteandmed!$E57*$I$13,G$4,0)</f>
        <v>13.383225012263139</v>
      </c>
      <c r="H75" s="9">
        <f>[1]!ripe(H74,H$11+Lähteandmed!$E57*$I$13,H$4,0)</f>
        <v>12.525256844311944</v>
      </c>
      <c r="I75" s="9">
        <f>[1]!ripe(I74,I$11+Lähteandmed!$E57*$I$13,I$4,0)</f>
        <v>11.923572850209865</v>
      </c>
      <c r="J75" s="9">
        <f>[1]!ripe(J74,J$11+Lähteandmed!$E57*$I$13,J$4,0)</f>
        <v>11.722803553421848</v>
      </c>
      <c r="K75" s="9">
        <f>[1]!ripe(K74,K$11+Lähteandmed!$E57*$I$13,K$4,0)</f>
        <v>11.52237649024552</v>
      </c>
      <c r="L75" s="9">
        <f>[1]!ripe(L74,L$11+Lähteandmed!$E57*$I$13,L$4,0)</f>
        <v>7.0997903789557402</v>
      </c>
      <c r="M75" s="9">
        <f>[1]!ripe(M74,M$11+Lähteandmed!$E57*$I$13,M$4,0)</f>
        <v>10.920592995471504</v>
      </c>
      <c r="N75" s="9">
        <f>[1]!ripe(N74,N$11+Lähteandmed!$E57*$I$13,N$4,0)</f>
        <v>10.51881637911394</v>
      </c>
      <c r="O75" s="9">
        <f>[1]!ripe(O74,O$11+Lähteandmed!$E57*$I$13,O$4,0)</f>
        <v>9.7163442064075731</v>
      </c>
      <c r="P75" s="9">
        <f>[1]!ripe(P74,P$11+Lähteandmed!$E57*$I$13,P$4,0)</f>
        <v>14.229762113495555</v>
      </c>
      <c r="Q75" s="9">
        <f>[1]!ripe(Q74,Q$11+Lähteandmed!$E57*$I$13,Q$4,0)</f>
        <v>9.4146284840745356</v>
      </c>
      <c r="R75" s="9">
        <f>[1]!ripe(R74,R$11+Lähteandmed!$E57*$I$13,R$4,0)</f>
        <v>6.3939073970497633</v>
      </c>
      <c r="S75" s="9">
        <f>[1]!ripe(S74,S$11+Lähteandmed!$E57*$I$13,S$4,0)</f>
        <v>10.218133161211318</v>
      </c>
      <c r="T75" s="9">
        <f>[1]!ripe(T74,T$11+Lähteandmed!$E57*$I$13,T$4,0)</f>
        <v>13.026337329455215</v>
      </c>
      <c r="U75" s="9">
        <f>[1]!ripe(U74,U$11+Lähteandmed!$E57*$I$13,U$4,0)</f>
        <v>12.726105932965934</v>
      </c>
      <c r="V75" s="9">
        <f>[1]!ripe(V74,V$11+Lähteandmed!$E57*$I$13,V$4,0)</f>
        <v>6.1980535908300025</v>
      </c>
      <c r="W75" s="9">
        <f>[1]!ripe(W74,W$11+Lähteandmed!$E57*$I$13,W$4,0)</f>
        <v>7.4023947022279115</v>
      </c>
      <c r="X75" s="9">
        <f>[1]!ripe(X74,X$11+Lähteandmed!$E57*$I$13,X$4,0)</f>
        <v>7.9064392269414459</v>
      </c>
      <c r="Y75" s="9">
        <f>[1]!ripe(Y74,Y$11+Lähteandmed!$E57*$I$13,Y$4,0)</f>
        <v>10.720374550764426</v>
      </c>
      <c r="Z75" s="9"/>
    </row>
    <row r="76" spans="1:26" x14ac:dyDescent="0.2">
      <c r="A76" s="39"/>
      <c r="B76" s="189"/>
      <c r="C76" s="56">
        <f t="shared" ref="C76:X76" si="44">C75/C$4^2*1000000</f>
        <v>60.278591653839591</v>
      </c>
      <c r="D76" s="56">
        <f t="shared" ref="D76" si="45">D75/D$4^2*1000000</f>
        <v>60.24074789859192</v>
      </c>
      <c r="E76" s="56">
        <f t="shared" si="44"/>
        <v>60.244956567022925</v>
      </c>
      <c r="F76" s="56">
        <f t="shared" si="44"/>
        <v>60.279035200635022</v>
      </c>
      <c r="G76" s="56">
        <f t="shared" si="44"/>
        <v>60.337307423718684</v>
      </c>
      <c r="H76" s="56">
        <f t="shared" si="44"/>
        <v>59.827417400214983</v>
      </c>
      <c r="I76" s="56">
        <f t="shared" si="44"/>
        <v>59.618261549468933</v>
      </c>
      <c r="J76" s="56">
        <f t="shared" si="44"/>
        <v>59.624011001183177</v>
      </c>
      <c r="K76" s="56">
        <f t="shared" si="44"/>
        <v>59.457294328395044</v>
      </c>
      <c r="L76" s="56">
        <f t="shared" si="44"/>
        <v>57.051202531507826</v>
      </c>
      <c r="M76" s="56">
        <f t="shared" si="44"/>
        <v>59.1077646133567</v>
      </c>
      <c r="N76" s="56">
        <f t="shared" si="44"/>
        <v>59.086288466696573</v>
      </c>
      <c r="O76" s="56">
        <f t="shared" si="44"/>
        <v>58.266160311068177</v>
      </c>
      <c r="P76" s="56">
        <f t="shared" si="44"/>
        <v>60.130976821002164</v>
      </c>
      <c r="Q76" s="56">
        <f t="shared" si="44"/>
        <v>58.274087211062621</v>
      </c>
      <c r="R76" s="56">
        <f t="shared" si="44"/>
        <v>56.091748215357875</v>
      </c>
      <c r="S76" s="56">
        <f t="shared" si="44"/>
        <v>58.696533209138195</v>
      </c>
      <c r="T76" s="56">
        <f t="shared" si="44"/>
        <v>60.078168723251821</v>
      </c>
      <c r="U76" s="56">
        <f t="shared" si="44"/>
        <v>59.760260466320794</v>
      </c>
      <c r="V76" s="56">
        <f t="shared" si="44"/>
        <v>37.309063313997363</v>
      </c>
      <c r="W76" s="56">
        <f t="shared" si="44"/>
        <v>57.094642716351501</v>
      </c>
      <c r="X76" s="56">
        <f t="shared" si="44"/>
        <v>57.133018475212005</v>
      </c>
      <c r="Y76" s="56">
        <f>Y75/Y$4^2*1000000</f>
        <v>58.777235121945097</v>
      </c>
      <c r="Z76" s="56"/>
    </row>
    <row r="77" spans="1:26" x14ac:dyDescent="0.2">
      <c r="A77" s="187">
        <v>13</v>
      </c>
      <c r="B77" s="188">
        <f>Lähteandmed!B60</f>
        <v>0</v>
      </c>
      <c r="C77" s="6">
        <f>SQRT((kaalutegur R_13*[1]!juhe(C5,6)+jaitetegur R_13*[1]!Jaitekoormus_EN(C$5,JaideJ,hj))^2+(tuuletegur R_13*[1]!Tuulekoormus_en(C$5,Qt,ht,zo,C$4,JaideJ,jaitetegur R_13))^2)</f>
        <v>0</v>
      </c>
      <c r="D77" s="6">
        <f>SQRT((kaalutegur R_13*[1]!juhe(D5,6)+jaitetegur R_13*[1]!Jaitekoormus_EN(D$5,JaideJ,hj))^2+(tuuletegur R_13*[1]!Tuulekoormus_en(D$5,Qt,ht,zo,D$4,JaideJ,jaitetegur R_13))^2)</f>
        <v>0</v>
      </c>
      <c r="E77" s="6">
        <f>SQRT((kaalutegur R_13*[1]!juhe(E5,6)+jaitetegur R_13*[1]!Jaitekoormus_EN(E$5,JaideJ,hj))^2+(tuuletegur R_13*[1]!Tuulekoormus_en(E$5,Qt,ht,zo,E$4,JaideJ,jaitetegur R_13))^2)</f>
        <v>0</v>
      </c>
      <c r="F77" s="6">
        <f>SQRT((kaalutegur R_13*[1]!juhe(F5,6)+jaitetegur R_13*[1]!Jaitekoormus_EN(F$5,JaideJ,hj))^2+(tuuletegur R_13*[1]!Tuulekoormus_en(F$5,Qt,ht,zo,F$4,JaideJ,jaitetegur R_13))^2)</f>
        <v>0</v>
      </c>
      <c r="G77" s="6">
        <f>SQRT((kaalutegur R_13*[1]!juhe(G5,6)+jaitetegur R_13*[1]!Jaitekoormus_EN(G$5,JaideJ,hj))^2+(tuuletegur R_13*[1]!Tuulekoormus_en(G$5,Qt,ht,zo,G$4,JaideJ,jaitetegur R_13))^2)</f>
        <v>0</v>
      </c>
      <c r="H77" s="6">
        <f>SQRT((kaalutegur R_13*[1]!juhe(H5,6)+jaitetegur R_13*[1]!Jaitekoormus_EN(H$5,JaideJ,hj))^2+(tuuletegur R_13*[1]!Tuulekoormus_en(H$5,Qt,ht,zo,H$4,JaideJ,jaitetegur R_13))^2)</f>
        <v>0</v>
      </c>
      <c r="I77" s="6">
        <f>SQRT((kaalutegur R_13*[1]!juhe(I5,6)+jaitetegur R_13*[1]!Jaitekoormus_EN(I$5,JaideJ,hj))^2+(tuuletegur R_13*[1]!Tuulekoormus_en(I$5,Qt,ht,zo,I$4,JaideJ,jaitetegur R_13))^2)</f>
        <v>0</v>
      </c>
      <c r="J77" s="6">
        <f>SQRT((kaalutegur R_13*[1]!juhe(J5,6)+jaitetegur R_13*[1]!Jaitekoormus_EN(J$5,JaideJ,hj))^2+(tuuletegur R_13*[1]!Tuulekoormus_en(J$5,Qt,ht,zo,J$4,JaideJ,jaitetegur R_13))^2)</f>
        <v>0</v>
      </c>
      <c r="K77" s="6">
        <f>SQRT((kaalutegur R_13*[1]!juhe(K5,6)+jaitetegur R_13*[1]!Jaitekoormus_EN(K$5,JaideJ,hj))^2+(tuuletegur R_13*[1]!Tuulekoormus_en(K$5,Qt,ht,zo,K$4,JaideJ,jaitetegur R_13))^2)</f>
        <v>0</v>
      </c>
      <c r="L77" s="6">
        <f>SQRT((kaalutegur R_13*[1]!juhe(L5,6)+jaitetegur R_13*[1]!Jaitekoormus_EN(L$5,JaideJ,hj))^2+(tuuletegur R_13*[1]!Tuulekoormus_en(L$5,Qt,ht,zo,L$4,JaideJ,jaitetegur R_13))^2)</f>
        <v>0</v>
      </c>
      <c r="M77" s="6">
        <f>SQRT((kaalutegur R_13*[1]!juhe(M5,6)+jaitetegur R_13*[1]!Jaitekoormus_EN(M$5,JaideJ,hj))^2+(tuuletegur R_13*[1]!Tuulekoormus_en(M$5,Qt,ht,zo,M$4,JaideJ,jaitetegur R_13))^2)</f>
        <v>0</v>
      </c>
      <c r="N77" s="6">
        <f>SQRT((kaalutegur R_13*[1]!juhe(N5,6)+jaitetegur R_13*[1]!Jaitekoormus_EN(N$5,JaideJ,hj))^2+(tuuletegur R_13*[1]!Tuulekoormus_en(N$5,Qt,ht,zo,N$4,JaideJ,jaitetegur R_13))^2)</f>
        <v>0</v>
      </c>
      <c r="O77" s="6">
        <f>SQRT((kaalutegur R_13*[1]!juhe(O5,6)+jaitetegur R_13*[1]!Jaitekoormus_EN(O$5,JaideJ,hj))^2+(tuuletegur R_13*[1]!Tuulekoormus_en(O$5,Qt,ht,zo,O$4,JaideJ,jaitetegur R_13))^2)</f>
        <v>0</v>
      </c>
      <c r="P77" s="6">
        <f>SQRT((kaalutegur R_13*[1]!juhe(P5,6)+jaitetegur R_13*[1]!Jaitekoormus_EN(P$5,JaideJ,hj))^2+(tuuletegur R_13*[1]!Tuulekoormus_en(P$5,Qt,ht,zo,P$4,JaideJ,jaitetegur R_13))^2)</f>
        <v>0</v>
      </c>
      <c r="Q77" s="6">
        <f>SQRT((kaalutegur R_13*[1]!juhe(Q5,6)+jaitetegur R_13*[1]!Jaitekoormus_EN(Q$5,JaideJ,hj))^2+(tuuletegur R_13*[1]!Tuulekoormus_en(Q$5,Qt,ht,zo,Q$4,JaideJ,jaitetegur R_13))^2)</f>
        <v>0</v>
      </c>
      <c r="R77" s="6">
        <f>SQRT((kaalutegur R_13*[1]!juhe(R5,6)+jaitetegur R_13*[1]!Jaitekoormus_EN(R$5,JaideJ,hj))^2+(tuuletegur R_13*[1]!Tuulekoormus_en(R$5,Qt,ht,zo,R$4,JaideJ,jaitetegur R_13))^2)</f>
        <v>0</v>
      </c>
      <c r="S77" s="6">
        <f>SQRT((kaalutegur R_13*[1]!juhe(S5,6)+jaitetegur R_13*[1]!Jaitekoormus_EN(S$5,JaideJ,hj))^2+(tuuletegur R_13*[1]!Tuulekoormus_en(S$5,Qt,ht,zo,S$4,JaideJ,jaitetegur R_13))^2)</f>
        <v>0</v>
      </c>
      <c r="T77" s="6">
        <f>SQRT((kaalutegur R_13*[1]!juhe(T5,6)+jaitetegur R_13*[1]!Jaitekoormus_EN(T$5,JaideJ,hj))^2+(tuuletegur R_13*[1]!Tuulekoormus_en(T$5,Qt,ht,zo,T$4,JaideJ,jaitetegur R_13))^2)</f>
        <v>0</v>
      </c>
      <c r="U77" s="6">
        <f>SQRT((kaalutegur R_13*[1]!juhe(U5,6)+jaitetegur R_13*[1]!Jaitekoormus_EN(U$5,JaideJ,hj))^2+(tuuletegur R_13*[1]!Tuulekoormus_en(U$5,Qt,ht,zo,U$4,JaideJ,jaitetegur R_13))^2)</f>
        <v>0</v>
      </c>
      <c r="V77" s="6">
        <f>SQRT((kaalutegur R_13*[1]!juhe(V5,6)+jaitetegur R_13*[1]!Jaitekoormus_EN(V$5,JaideJ,hj))^2+(tuuletegur R_13*[1]!Tuulekoormus_en(V$5,Qt,ht,zo,V$4,JaideJ,jaitetegur R_13))^2)</f>
        <v>0</v>
      </c>
      <c r="W77" s="6">
        <f>SQRT((kaalutegur R_13*[1]!juhe(W5,6)+jaitetegur R_13*[1]!Jaitekoormus_EN(W$5,JaideJ,hj))^2+(tuuletegur R_13*[1]!Tuulekoormus_en(W$5,Qt,ht,zo,W$4,JaideJ,jaitetegur R_13))^2)</f>
        <v>0</v>
      </c>
      <c r="X77" s="6">
        <f>SQRT((kaalutegur R_13*[1]!juhe(X5,6)+jaitetegur R_13*[1]!Jaitekoormus_EN(X$5,JaideJ,hj))^2+(tuuletegur R_13*[1]!Tuulekoormus_en(X$5,Qt,ht,zo,X$4,JaideJ,jaitetegur R_13))^2)</f>
        <v>0</v>
      </c>
      <c r="Y77" s="6">
        <f>SQRT((kaalutegur R_13*[1]!juhe(Y5,6)+jaitetegur R_13*[1]!Jaitekoormus_EN(Y$5,JaideJ,hj))^2+(tuuletegur R_13*[1]!Tuulekoormus_en(Y$5,Qt,ht,zo,Y$4,JaideJ,jaitetegur R_13))^2)</f>
        <v>0</v>
      </c>
      <c r="Z77" s="6"/>
    </row>
    <row r="78" spans="1:26" x14ac:dyDescent="0.2">
      <c r="A78" s="187"/>
      <c r="B78" s="188"/>
      <c r="C78" s="3">
        <f>[1]!Olekuvorrand(C$4,C$5,C$8,5,C$11,Lähteandmed!$C60,C77)</f>
        <v>0</v>
      </c>
      <c r="D78" s="3">
        <f>[1]!Olekuvorrand(D$4,D$5,D$8,5,D$11,Lähteandmed!$C60,D77)</f>
        <v>0</v>
      </c>
      <c r="E78" s="3">
        <f>[1]!Olekuvorrand(E$4,E$5,E$8,5,E$11,Lähteandmed!$C60,E77)</f>
        <v>0</v>
      </c>
      <c r="F78" s="3">
        <f>[1]!Olekuvorrand(F$4,F$5,F$8,5,F$11,Lähteandmed!$C60,F77)</f>
        <v>0</v>
      </c>
      <c r="G78" s="3">
        <f>[1]!Olekuvorrand(G$4,G$5,G$8,5,G$11,Lähteandmed!$C60,G77)</f>
        <v>0</v>
      </c>
      <c r="H78" s="3">
        <f>[1]!Olekuvorrand(H$4,H$5,H$8,5,H$11,Lähteandmed!$C60,H77)</f>
        <v>0</v>
      </c>
      <c r="I78" s="3">
        <f>[1]!Olekuvorrand(I$4,I$5,I$8,5,I$11,Lähteandmed!$C60,I77)</f>
        <v>0</v>
      </c>
      <c r="J78" s="3">
        <f>[1]!Olekuvorrand(J$4,J$5,J$8,5,J$11,Lähteandmed!$C60,J77)</f>
        <v>0</v>
      </c>
      <c r="K78" s="3">
        <f>[1]!Olekuvorrand(K$4,K$5,K$8,5,K$11,Lähteandmed!$C60,K77)</f>
        <v>0</v>
      </c>
      <c r="L78" s="3">
        <f>[1]!Olekuvorrand(L$4,L$5,L$8,5,L$11,Lähteandmed!$C60,L77)</f>
        <v>0</v>
      </c>
      <c r="M78" s="3">
        <f>[1]!Olekuvorrand(M$4,M$5,M$8,5,M$11,Lähteandmed!$C60,M77)</f>
        <v>0</v>
      </c>
      <c r="N78" s="3">
        <f>[1]!Olekuvorrand(N$4,N$5,N$8,5,N$11,Lähteandmed!$C60,N77)</f>
        <v>0</v>
      </c>
      <c r="O78" s="3">
        <f>[1]!Olekuvorrand(O$4,O$5,O$8,5,O$11,Lähteandmed!$C60,O77)</f>
        <v>0</v>
      </c>
      <c r="P78" s="3">
        <f>[1]!Olekuvorrand(P$4,P$5,P$8,5,P$11,Lähteandmed!$C60,P77)</f>
        <v>0</v>
      </c>
      <c r="Q78" s="3">
        <f>[1]!Olekuvorrand(Q$4,Q$5,Q$8,5,Q$11,Lähteandmed!$C60,Q77)</f>
        <v>0</v>
      </c>
      <c r="R78" s="3">
        <f>[1]!Olekuvorrand(R$4,R$5,R$8,5,R$11,Lähteandmed!$C60,R77)</f>
        <v>0</v>
      </c>
      <c r="S78" s="3">
        <f>[1]!Olekuvorrand(S$4,S$5,S$8,5,S$11,Lähteandmed!$C60,S77)</f>
        <v>0</v>
      </c>
      <c r="T78" s="3">
        <f>[1]!Olekuvorrand(T$4,T$5,T$8,5,T$11,Lähteandmed!$C60,T77)</f>
        <v>0</v>
      </c>
      <c r="U78" s="3">
        <f>[1]!Olekuvorrand(U$4,U$5,U$8,5,U$11,Lähteandmed!$C60,U77)</f>
        <v>0</v>
      </c>
      <c r="V78" s="3">
        <f>[1]!Olekuvorrand(V$4,V$5,V$8,5,V$11,Lähteandmed!$C60,V77)</f>
        <v>0</v>
      </c>
      <c r="W78" s="3">
        <f>[1]!Olekuvorrand(W$4,W$5,W$8,5,W$11,Lähteandmed!$C60,W77)</f>
        <v>0</v>
      </c>
      <c r="X78" s="3">
        <f>[1]!Olekuvorrand(X$4,X$5,X$8,5,X$11,Lähteandmed!$C60,X77)</f>
        <v>0</v>
      </c>
      <c r="Y78" s="3">
        <f>[1]!Olekuvorrand(Y$4,Y$5,Y$8,5,Y$11,Lähteandmed!$C60,Y77)</f>
        <v>0</v>
      </c>
      <c r="Z78" s="3"/>
    </row>
    <row r="79" spans="1:26" x14ac:dyDescent="0.2">
      <c r="A79" s="187"/>
      <c r="B79" s="188"/>
      <c r="C79" s="3">
        <f>[1]!ripe(C78,C$11+Lähteandmed!$E60*$I$13,C$4,0)</f>
        <v>0</v>
      </c>
      <c r="D79" s="3">
        <f>[1]!ripe(D78,D$11+Lähteandmed!$E60*$I$13,D$4,0)</f>
        <v>0</v>
      </c>
      <c r="E79" s="3">
        <f>[1]!ripe(E78,E$11+Lähteandmed!$E60*$I$13,E$4,0)</f>
        <v>0</v>
      </c>
      <c r="F79" s="3">
        <f>[1]!ripe(F78,F$11+Lähteandmed!$E60*$I$13,F$4,0)</f>
        <v>0</v>
      </c>
      <c r="G79" s="3">
        <f>[1]!ripe(G78,G$11+Lähteandmed!$E60*$I$13,G$4,0)</f>
        <v>0</v>
      </c>
      <c r="H79" s="3">
        <f>[1]!ripe(H78,H$11+Lähteandmed!$E60*$I$13,H$4,0)</f>
        <v>0</v>
      </c>
      <c r="I79" s="3">
        <f>[1]!ripe(I78,I$11+Lähteandmed!$E60*$I$13,I$4,0)</f>
        <v>0</v>
      </c>
      <c r="J79" s="3">
        <f>[1]!ripe(J78,J$11+Lähteandmed!$E60*$I$13,J$4,0)</f>
        <v>0</v>
      </c>
      <c r="K79" s="3">
        <f>[1]!ripe(K78,K$11+Lähteandmed!$E60*$I$13,K$4,0)</f>
        <v>0</v>
      </c>
      <c r="L79" s="3">
        <f>[1]!ripe(L78,L$11+Lähteandmed!$E60*$I$13,L$4,0)</f>
        <v>0</v>
      </c>
      <c r="M79" s="3">
        <f>[1]!ripe(M78,M$11+Lähteandmed!$E60*$I$13,M$4,0)</f>
        <v>0</v>
      </c>
      <c r="N79" s="3">
        <f>[1]!ripe(N78,N$11+Lähteandmed!$E60*$I$13,N$4,0)</f>
        <v>0</v>
      </c>
      <c r="O79" s="3">
        <f>[1]!ripe(O78,O$11+Lähteandmed!$E60*$I$13,O$4,0)</f>
        <v>0</v>
      </c>
      <c r="P79" s="3">
        <f>[1]!ripe(P78,P$11+Lähteandmed!$E60*$I$13,P$4,0)</f>
        <v>0</v>
      </c>
      <c r="Q79" s="3">
        <f>[1]!ripe(Q78,Q$11+Lähteandmed!$E60*$I$13,Q$4,0)</f>
        <v>0</v>
      </c>
      <c r="R79" s="3">
        <f>[1]!ripe(R78,R$11+Lähteandmed!$E60*$I$13,R$4,0)</f>
        <v>0</v>
      </c>
      <c r="S79" s="3">
        <f>[1]!ripe(S78,S$11+Lähteandmed!$E60*$I$13,S$4,0)</f>
        <v>0</v>
      </c>
      <c r="T79" s="3">
        <f>[1]!ripe(T78,T$11+Lähteandmed!$E60*$I$13,T$4,0)</f>
        <v>0</v>
      </c>
      <c r="U79" s="3">
        <f>[1]!ripe(U78,U$11+Lähteandmed!$E60*$I$13,U$4,0)</f>
        <v>0</v>
      </c>
      <c r="V79" s="3">
        <f>[1]!ripe(V78,V$11+Lähteandmed!$E60*$I$13,V$4,0)</f>
        <v>0</v>
      </c>
      <c r="W79" s="3">
        <f>[1]!ripe(W78,W$11+Lähteandmed!$E60*$I$13,W$4,0)</f>
        <v>0</v>
      </c>
      <c r="X79" s="3">
        <f>[1]!ripe(X78,X$11+Lähteandmed!$E60*$I$13,X$4,0)</f>
        <v>0</v>
      </c>
      <c r="Y79" s="3">
        <f>[1]!ripe(Y78,Y$11+Lähteandmed!$E60*$I$13,Y$4,0)</f>
        <v>0</v>
      </c>
      <c r="Z79" s="3"/>
    </row>
    <row r="80" spans="1:26" x14ac:dyDescent="0.2">
      <c r="A80" s="42"/>
      <c r="B80" s="188"/>
      <c r="C80" s="55">
        <f t="shared" ref="C80:X80" si="46">C79/C$4^2*1000000</f>
        <v>0</v>
      </c>
      <c r="D80" s="55">
        <f t="shared" ref="D80" si="47">D79/D$4^2*1000000</f>
        <v>0</v>
      </c>
      <c r="E80" s="55">
        <f t="shared" si="46"/>
        <v>0</v>
      </c>
      <c r="F80" s="55">
        <f t="shared" si="46"/>
        <v>0</v>
      </c>
      <c r="G80" s="55">
        <f t="shared" si="46"/>
        <v>0</v>
      </c>
      <c r="H80" s="55">
        <f t="shared" si="46"/>
        <v>0</v>
      </c>
      <c r="I80" s="55">
        <f t="shared" si="46"/>
        <v>0</v>
      </c>
      <c r="J80" s="55">
        <f t="shared" si="46"/>
        <v>0</v>
      </c>
      <c r="K80" s="55">
        <f t="shared" si="46"/>
        <v>0</v>
      </c>
      <c r="L80" s="55">
        <f t="shared" si="46"/>
        <v>0</v>
      </c>
      <c r="M80" s="55">
        <f t="shared" si="46"/>
        <v>0</v>
      </c>
      <c r="N80" s="55">
        <f t="shared" si="46"/>
        <v>0</v>
      </c>
      <c r="O80" s="55">
        <f t="shared" si="46"/>
        <v>0</v>
      </c>
      <c r="P80" s="55">
        <f t="shared" si="46"/>
        <v>0</v>
      </c>
      <c r="Q80" s="55">
        <f t="shared" si="46"/>
        <v>0</v>
      </c>
      <c r="R80" s="55">
        <f t="shared" si="46"/>
        <v>0</v>
      </c>
      <c r="S80" s="55">
        <f t="shared" si="46"/>
        <v>0</v>
      </c>
      <c r="T80" s="55">
        <f t="shared" si="46"/>
        <v>0</v>
      </c>
      <c r="U80" s="55">
        <f t="shared" si="46"/>
        <v>0</v>
      </c>
      <c r="V80" s="55">
        <f t="shared" si="46"/>
        <v>0</v>
      </c>
      <c r="W80" s="55">
        <f t="shared" si="46"/>
        <v>0</v>
      </c>
      <c r="X80" s="55">
        <f t="shared" si="46"/>
        <v>0</v>
      </c>
      <c r="Y80" s="55">
        <f>Y79/Y$4^2*1000000</f>
        <v>0</v>
      </c>
      <c r="Z80" s="55"/>
    </row>
    <row r="81" spans="1:26" x14ac:dyDescent="0.2">
      <c r="A81" s="177">
        <v>14</v>
      </c>
      <c r="B81" s="189">
        <f>Lähteandmed!B63</f>
        <v>0</v>
      </c>
      <c r="C81" s="9">
        <f>SQRT((kaalutegur R_14*[1]!juhe(C5,6)+jaitetegur R_14*[1]!Jaitekoormus_EN(C$5,JaideJ,hj))^2+(tuuletegur R_14*[1]!Tuulekoormus_en(C$5,Qt,ht,zo,C$4,JaideJ,jaitetegur R_14))^2)</f>
        <v>0</v>
      </c>
      <c r="D81" s="9">
        <f>SQRT((kaalutegur R_14*[1]!juhe(D5,6)+jaitetegur R_14*[1]!Jaitekoormus_EN(D$5,JaideJ,hj))^2+(tuuletegur R_14*[1]!Tuulekoormus_en(D$5,Qt,ht,zo,D$4,JaideJ,jaitetegur R_14))^2)</f>
        <v>0</v>
      </c>
      <c r="E81" s="9">
        <f>SQRT((kaalutegur R_14*[1]!juhe(E5,6)+jaitetegur R_14*[1]!Jaitekoormus_EN(E$5,JaideJ,hj))^2+(tuuletegur R_14*[1]!Tuulekoormus_en(E$5,Qt,ht,zo,E$4,JaideJ,jaitetegur R_14))^2)</f>
        <v>0</v>
      </c>
      <c r="F81" s="9">
        <f>SQRT((kaalutegur R_14*[1]!juhe(F5,6)+jaitetegur R_14*[1]!Jaitekoormus_EN(F$5,JaideJ,hj))^2+(tuuletegur R_14*[1]!Tuulekoormus_en(F$5,Qt,ht,zo,F$4,JaideJ,jaitetegur R_14))^2)</f>
        <v>0</v>
      </c>
      <c r="G81" s="9">
        <f>SQRT((kaalutegur R_14*[1]!juhe(G5,6)+jaitetegur R_14*[1]!Jaitekoormus_EN(G$5,JaideJ,hj))^2+(tuuletegur R_14*[1]!Tuulekoormus_en(G$5,Qt,ht,zo,G$4,JaideJ,jaitetegur R_14))^2)</f>
        <v>0</v>
      </c>
      <c r="H81" s="9">
        <f>SQRT((kaalutegur R_14*[1]!juhe(H5,6)+jaitetegur R_14*[1]!Jaitekoormus_EN(H$5,JaideJ,hj))^2+(tuuletegur R_14*[1]!Tuulekoormus_en(H$5,Qt,ht,zo,H$4,JaideJ,jaitetegur R_14))^2)</f>
        <v>0</v>
      </c>
      <c r="I81" s="9">
        <f>SQRT((kaalutegur R_14*[1]!juhe(I5,6)+jaitetegur R_14*[1]!Jaitekoormus_EN(I$5,JaideJ,hj))^2+(tuuletegur R_14*[1]!Tuulekoormus_en(I$5,Qt,ht,zo,I$4,JaideJ,jaitetegur R_14))^2)</f>
        <v>0</v>
      </c>
      <c r="J81" s="9">
        <f>SQRT((kaalutegur R_14*[1]!juhe(J5,6)+jaitetegur R_14*[1]!Jaitekoormus_EN(J$5,JaideJ,hj))^2+(tuuletegur R_14*[1]!Tuulekoormus_en(J$5,Qt,ht,zo,J$4,JaideJ,jaitetegur R_14))^2)</f>
        <v>0</v>
      </c>
      <c r="K81" s="9">
        <f>SQRT((kaalutegur R_14*[1]!juhe(K5,6)+jaitetegur R_14*[1]!Jaitekoormus_EN(K$5,JaideJ,hj))^2+(tuuletegur R_14*[1]!Tuulekoormus_en(K$5,Qt,ht,zo,K$4,JaideJ,jaitetegur R_14))^2)</f>
        <v>0</v>
      </c>
      <c r="L81" s="9">
        <f>SQRT((kaalutegur R_14*[1]!juhe(L5,6)+jaitetegur R_14*[1]!Jaitekoormus_EN(L$5,JaideJ,hj))^2+(tuuletegur R_14*[1]!Tuulekoormus_en(L$5,Qt,ht,zo,L$4,JaideJ,jaitetegur R_14))^2)</f>
        <v>0</v>
      </c>
      <c r="M81" s="9">
        <f>SQRT((kaalutegur R_14*[1]!juhe(M5,6)+jaitetegur R_14*[1]!Jaitekoormus_EN(M$5,JaideJ,hj))^2+(tuuletegur R_14*[1]!Tuulekoormus_en(M$5,Qt,ht,zo,M$4,JaideJ,jaitetegur R_14))^2)</f>
        <v>0</v>
      </c>
      <c r="N81" s="9">
        <f>SQRT((kaalutegur R_14*[1]!juhe(N5,6)+jaitetegur R_14*[1]!Jaitekoormus_EN(N$5,JaideJ,hj))^2+(tuuletegur R_14*[1]!Tuulekoormus_en(N$5,Qt,ht,zo,N$4,JaideJ,jaitetegur R_14))^2)</f>
        <v>0</v>
      </c>
      <c r="O81" s="9">
        <f>SQRT((kaalutegur R_14*[1]!juhe(O5,6)+jaitetegur R_14*[1]!Jaitekoormus_EN(O$5,JaideJ,hj))^2+(tuuletegur R_14*[1]!Tuulekoormus_en(O$5,Qt,ht,zo,O$4,JaideJ,jaitetegur R_14))^2)</f>
        <v>0</v>
      </c>
      <c r="P81" s="9">
        <f>SQRT((kaalutegur R_14*[1]!juhe(P5,6)+jaitetegur R_14*[1]!Jaitekoormus_EN(P$5,JaideJ,hj))^2+(tuuletegur R_14*[1]!Tuulekoormus_en(P$5,Qt,ht,zo,P$4,JaideJ,jaitetegur R_14))^2)</f>
        <v>0</v>
      </c>
      <c r="Q81" s="9">
        <f>SQRT((kaalutegur R_14*[1]!juhe(Q5,6)+jaitetegur R_14*[1]!Jaitekoormus_EN(Q$5,JaideJ,hj))^2+(tuuletegur R_14*[1]!Tuulekoormus_en(Q$5,Qt,ht,zo,Q$4,JaideJ,jaitetegur R_14))^2)</f>
        <v>0</v>
      </c>
      <c r="R81" s="9">
        <f>SQRT((kaalutegur R_14*[1]!juhe(R5,6)+jaitetegur R_14*[1]!Jaitekoormus_EN(R$5,JaideJ,hj))^2+(tuuletegur R_14*[1]!Tuulekoormus_en(R$5,Qt,ht,zo,R$4,JaideJ,jaitetegur R_14))^2)</f>
        <v>0</v>
      </c>
      <c r="S81" s="9">
        <f>SQRT((kaalutegur R_14*[1]!juhe(S5,6)+jaitetegur R_14*[1]!Jaitekoormus_EN(S$5,JaideJ,hj))^2+(tuuletegur R_14*[1]!Tuulekoormus_en(S$5,Qt,ht,zo,S$4,JaideJ,jaitetegur R_14))^2)</f>
        <v>0</v>
      </c>
      <c r="T81" s="9">
        <f>SQRT((kaalutegur R_14*[1]!juhe(T5,6)+jaitetegur R_14*[1]!Jaitekoormus_EN(T$5,JaideJ,hj))^2+(tuuletegur R_14*[1]!Tuulekoormus_en(T$5,Qt,ht,zo,T$4,JaideJ,jaitetegur R_14))^2)</f>
        <v>0</v>
      </c>
      <c r="U81" s="9">
        <f>SQRT((kaalutegur R_14*[1]!juhe(U5,6)+jaitetegur R_14*[1]!Jaitekoormus_EN(U$5,JaideJ,hj))^2+(tuuletegur R_14*[1]!Tuulekoormus_en(U$5,Qt,ht,zo,U$4,JaideJ,jaitetegur R_14))^2)</f>
        <v>0</v>
      </c>
      <c r="V81" s="9">
        <f>SQRT((kaalutegur R_14*[1]!juhe(V5,6)+jaitetegur R_14*[1]!Jaitekoormus_EN(V$5,JaideJ,hj))^2+(tuuletegur R_14*[1]!Tuulekoormus_en(V$5,Qt,ht,zo,V$4,JaideJ,jaitetegur R_14))^2)</f>
        <v>0</v>
      </c>
      <c r="W81" s="9">
        <f>SQRT((kaalutegur R_14*[1]!juhe(W5,6)+jaitetegur R_14*[1]!Jaitekoormus_EN(W$5,JaideJ,hj))^2+(tuuletegur R_14*[1]!Tuulekoormus_en(W$5,Qt,ht,zo,W$4,JaideJ,jaitetegur R_14))^2)</f>
        <v>0</v>
      </c>
      <c r="X81" s="9">
        <f>SQRT((kaalutegur R_14*[1]!juhe(X5,6)+jaitetegur R_14*[1]!Jaitekoormus_EN(X$5,JaideJ,hj))^2+(tuuletegur R_14*[1]!Tuulekoormus_en(X$5,Qt,ht,zo,X$4,JaideJ,jaitetegur R_14))^2)</f>
        <v>0</v>
      </c>
      <c r="Y81" s="9">
        <f>SQRT((kaalutegur R_14*[1]!juhe(Y5,6)+jaitetegur R_14*[1]!Jaitekoormus_EN(Y$5,JaideJ,hj))^2+(tuuletegur R_14*[1]!Tuulekoormus_en(Y$5,Qt,ht,zo,Y$4,JaideJ,jaitetegur R_14))^2)</f>
        <v>0</v>
      </c>
      <c r="Z81" s="9"/>
    </row>
    <row r="82" spans="1:26" x14ac:dyDescent="0.2">
      <c r="A82" s="177"/>
      <c r="B82" s="189"/>
      <c r="C82" s="22">
        <f>[1]!Olekuvorrand(C$4,C$5,C$8,5,C$11,Lähteandmed!$C63,C81)</f>
        <v>0</v>
      </c>
      <c r="D82" s="22">
        <f>[1]!Olekuvorrand(D$4,D$5,D$8,5,D$11,Lähteandmed!$C63,D81)</f>
        <v>0</v>
      </c>
      <c r="E82" s="22">
        <f>[1]!Olekuvorrand(E$4,E$5,E$8,5,E$11,Lähteandmed!$C63,E81)</f>
        <v>0</v>
      </c>
      <c r="F82" s="22">
        <f>[1]!Olekuvorrand(F$4,F$5,F$8,5,F$11,Lähteandmed!$C63,F81)</f>
        <v>0</v>
      </c>
      <c r="G82" s="22">
        <f>[1]!Olekuvorrand(G$4,G$5,G$8,5,G$11,Lähteandmed!$C63,G81)</f>
        <v>0</v>
      </c>
      <c r="H82" s="22">
        <f>[1]!Olekuvorrand(H$4,H$5,H$8,5,H$11,Lähteandmed!$C63,H81)</f>
        <v>0</v>
      </c>
      <c r="I82" s="22">
        <f>[1]!Olekuvorrand(I$4,I$5,I$8,5,I$11,Lähteandmed!$C63,I81)</f>
        <v>0</v>
      </c>
      <c r="J82" s="22">
        <f>[1]!Olekuvorrand(J$4,J$5,J$8,5,J$11,Lähteandmed!$C63,J81)</f>
        <v>0</v>
      </c>
      <c r="K82" s="22">
        <f>[1]!Olekuvorrand(K$4,K$5,K$8,5,K$11,Lähteandmed!$C63,K81)</f>
        <v>0</v>
      </c>
      <c r="L82" s="22">
        <f>[1]!Olekuvorrand(L$4,L$5,L$8,5,L$11,Lähteandmed!$C63,L81)</f>
        <v>0</v>
      </c>
      <c r="M82" s="22">
        <f>[1]!Olekuvorrand(M$4,M$5,M$8,5,M$11,Lähteandmed!$C63,M81)</f>
        <v>0</v>
      </c>
      <c r="N82" s="22">
        <f>[1]!Olekuvorrand(N$4,N$5,N$8,5,N$11,Lähteandmed!$C63,N81)</f>
        <v>0</v>
      </c>
      <c r="O82" s="22">
        <f>[1]!Olekuvorrand(O$4,O$5,O$8,5,O$11,Lähteandmed!$C63,O81)</f>
        <v>0</v>
      </c>
      <c r="P82" s="22">
        <f>[1]!Olekuvorrand(P$4,P$5,P$8,5,P$11,Lähteandmed!$C63,P81)</f>
        <v>0</v>
      </c>
      <c r="Q82" s="22">
        <f>[1]!Olekuvorrand(Q$4,Q$5,Q$8,5,Q$11,Lähteandmed!$C63,Q81)</f>
        <v>0</v>
      </c>
      <c r="R82" s="22">
        <f>[1]!Olekuvorrand(R$4,R$5,R$8,5,R$11,Lähteandmed!$C63,R81)</f>
        <v>0</v>
      </c>
      <c r="S82" s="22">
        <f>[1]!Olekuvorrand(S$4,S$5,S$8,5,S$11,Lähteandmed!$C63,S81)</f>
        <v>0</v>
      </c>
      <c r="T82" s="22">
        <f>[1]!Olekuvorrand(T$4,T$5,T$8,5,T$11,Lähteandmed!$C63,T81)</f>
        <v>0</v>
      </c>
      <c r="U82" s="22">
        <f>[1]!Olekuvorrand(U$4,U$5,U$8,5,U$11,Lähteandmed!$C63,U81)</f>
        <v>0</v>
      </c>
      <c r="V82" s="22">
        <f>[1]!Olekuvorrand(V$4,V$5,V$8,5,V$11,Lähteandmed!$C63,V81)</f>
        <v>0</v>
      </c>
      <c r="W82" s="22">
        <f>[1]!Olekuvorrand(W$4,W$5,W$8,5,W$11,Lähteandmed!$C63,W81)</f>
        <v>0</v>
      </c>
      <c r="X82" s="22">
        <f>[1]!Olekuvorrand(X$4,X$5,X$8,5,X$11,Lähteandmed!$C63,X81)</f>
        <v>0</v>
      </c>
      <c r="Y82" s="22">
        <f>[1]!Olekuvorrand(Y$4,Y$5,Y$8,5,Y$11,Lähteandmed!$C63,Y81)</f>
        <v>0</v>
      </c>
      <c r="Z82" s="22"/>
    </row>
    <row r="83" spans="1:26" x14ac:dyDescent="0.2">
      <c r="A83" s="177"/>
      <c r="B83" s="189"/>
      <c r="C83" s="9">
        <f>[1]!ripe(C82,C$11+Lähteandmed!$E63*$I$13,C$4,0)</f>
        <v>0</v>
      </c>
      <c r="D83" s="9">
        <f>[1]!ripe(D82,D$11+Lähteandmed!$E63*$I$13,D$4,0)</f>
        <v>0</v>
      </c>
      <c r="E83" s="9">
        <f>[1]!ripe(E82,E$11+Lähteandmed!$E63*$I$13,E$4,0)</f>
        <v>0</v>
      </c>
      <c r="F83" s="9">
        <f>[1]!ripe(F82,F$11+Lähteandmed!$E63*$I$13,F$4,0)</f>
        <v>0</v>
      </c>
      <c r="G83" s="9">
        <f>[1]!ripe(G82,G$11+Lähteandmed!$E63*$I$13,G$4,0)</f>
        <v>0</v>
      </c>
      <c r="H83" s="9">
        <f>[1]!ripe(H82,H$11+Lähteandmed!$E63*$I$13,H$4,0)</f>
        <v>0</v>
      </c>
      <c r="I83" s="9">
        <f>[1]!ripe(I82,I$11+Lähteandmed!$E63*$I$13,I$4,0)</f>
        <v>0</v>
      </c>
      <c r="J83" s="9">
        <f>[1]!ripe(J82,J$11+Lähteandmed!$E63*$I$13,J$4,0)</f>
        <v>0</v>
      </c>
      <c r="K83" s="9">
        <f>[1]!ripe(K82,K$11+Lähteandmed!$E63*$I$13,K$4,0)</f>
        <v>0</v>
      </c>
      <c r="L83" s="9">
        <f>[1]!ripe(L82,L$11+Lähteandmed!$E63*$I$13,L$4,0)</f>
        <v>0</v>
      </c>
      <c r="M83" s="9">
        <f>[1]!ripe(M82,M$11+Lähteandmed!$E63*$I$13,M$4,0)</f>
        <v>0</v>
      </c>
      <c r="N83" s="9">
        <f>[1]!ripe(N82,N$11+Lähteandmed!$E63*$I$13,N$4,0)</f>
        <v>0</v>
      </c>
      <c r="O83" s="9">
        <f>[1]!ripe(O82,O$11+Lähteandmed!$E63*$I$13,O$4,0)</f>
        <v>0</v>
      </c>
      <c r="P83" s="9">
        <f>[1]!ripe(P82,P$11+Lähteandmed!$E63*$I$13,P$4,0)</f>
        <v>0</v>
      </c>
      <c r="Q83" s="9">
        <f>[1]!ripe(Q82,Q$11+Lähteandmed!$E63*$I$13,Q$4,0)</f>
        <v>0</v>
      </c>
      <c r="R83" s="9">
        <f>[1]!ripe(R82,R$11+Lähteandmed!$E63*$I$13,R$4,0)</f>
        <v>0</v>
      </c>
      <c r="S83" s="9">
        <f>[1]!ripe(S82,S$11+Lähteandmed!$E63*$I$13,S$4,0)</f>
        <v>0</v>
      </c>
      <c r="T83" s="9">
        <f>[1]!ripe(T82,T$11+Lähteandmed!$E63*$I$13,T$4,0)</f>
        <v>0</v>
      </c>
      <c r="U83" s="9">
        <f>[1]!ripe(U82,U$11+Lähteandmed!$E63*$I$13,U$4,0)</f>
        <v>0</v>
      </c>
      <c r="V83" s="9">
        <f>[1]!ripe(V82,V$11+Lähteandmed!$E63*$I$13,V$4,0)</f>
        <v>0</v>
      </c>
      <c r="W83" s="9">
        <f>[1]!ripe(W82,W$11+Lähteandmed!$E63*$I$13,W$4,0)</f>
        <v>0</v>
      </c>
      <c r="X83" s="9">
        <f>[1]!ripe(X82,X$11+Lähteandmed!$E63*$I$13,X$4,0)</f>
        <v>0</v>
      </c>
      <c r="Y83" s="9">
        <f>[1]!ripe(Y82,Y$11+Lähteandmed!$E63*$I$13,Y$4,0)</f>
        <v>0</v>
      </c>
      <c r="Z83" s="9"/>
    </row>
    <row r="84" spans="1:26" x14ac:dyDescent="0.2">
      <c r="A84" s="39"/>
      <c r="B84" s="189"/>
      <c r="C84" s="56">
        <f t="shared" ref="C84:X84" si="48">C83/C$4^2*1000000</f>
        <v>0</v>
      </c>
      <c r="D84" s="56">
        <f t="shared" ref="D84" si="49">D83/D$4^2*1000000</f>
        <v>0</v>
      </c>
      <c r="E84" s="56">
        <f t="shared" si="48"/>
        <v>0</v>
      </c>
      <c r="F84" s="56">
        <f t="shared" si="48"/>
        <v>0</v>
      </c>
      <c r="G84" s="56">
        <f t="shared" si="48"/>
        <v>0</v>
      </c>
      <c r="H84" s="56">
        <f t="shared" si="48"/>
        <v>0</v>
      </c>
      <c r="I84" s="56">
        <f t="shared" si="48"/>
        <v>0</v>
      </c>
      <c r="J84" s="56">
        <f t="shared" si="48"/>
        <v>0</v>
      </c>
      <c r="K84" s="56">
        <f t="shared" si="48"/>
        <v>0</v>
      </c>
      <c r="L84" s="56">
        <f t="shared" si="48"/>
        <v>0</v>
      </c>
      <c r="M84" s="56">
        <f t="shared" si="48"/>
        <v>0</v>
      </c>
      <c r="N84" s="56">
        <f t="shared" si="48"/>
        <v>0</v>
      </c>
      <c r="O84" s="56">
        <f t="shared" si="48"/>
        <v>0</v>
      </c>
      <c r="P84" s="56">
        <f t="shared" si="48"/>
        <v>0</v>
      </c>
      <c r="Q84" s="56">
        <f t="shared" si="48"/>
        <v>0</v>
      </c>
      <c r="R84" s="56">
        <f t="shared" si="48"/>
        <v>0</v>
      </c>
      <c r="S84" s="56">
        <f t="shared" si="48"/>
        <v>0</v>
      </c>
      <c r="T84" s="56">
        <f t="shared" si="48"/>
        <v>0</v>
      </c>
      <c r="U84" s="56">
        <f t="shared" si="48"/>
        <v>0</v>
      </c>
      <c r="V84" s="56">
        <f t="shared" si="48"/>
        <v>0</v>
      </c>
      <c r="W84" s="56">
        <f t="shared" si="48"/>
        <v>0</v>
      </c>
      <c r="X84" s="56">
        <f t="shared" si="48"/>
        <v>0</v>
      </c>
      <c r="Y84" s="56">
        <f>Y83/Y$4^2*1000000</f>
        <v>0</v>
      </c>
      <c r="Z84" s="56"/>
    </row>
    <row r="85" spans="1:26" x14ac:dyDescent="0.2">
      <c r="A85" s="187">
        <v>15</v>
      </c>
      <c r="B85" s="188">
        <f>Lähteandmed!B66</f>
        <v>0</v>
      </c>
      <c r="C85" s="6">
        <f>SQRT((kaalutegur R_15*[1]!juhe(C5,6)+jaitetegur R_15*[1]!Jaitekoormus_EN(C$5,JaideJ,hj))^2+(tuuletegur R_15*[1]!Tuulekoormus_en(C$5,Qt,ht,zo,C$4,JaideJ,jaitetegur R_15))^2)</f>
        <v>0</v>
      </c>
      <c r="D85" s="6">
        <f>SQRT((kaalutegur R_15*[1]!juhe(D5,6)+jaitetegur R_15*[1]!Jaitekoormus_EN(D$5,JaideJ,hj))^2+(tuuletegur R_15*[1]!Tuulekoormus_en(D$5,Qt,ht,zo,D$4,JaideJ,jaitetegur R_15))^2)</f>
        <v>0</v>
      </c>
      <c r="E85" s="6">
        <f>SQRT((kaalutegur R_15*[1]!juhe(E5,6)+jaitetegur R_15*[1]!Jaitekoormus_EN(E$5,JaideJ,hj))^2+(tuuletegur R_15*[1]!Tuulekoormus_en(E$5,Qt,ht,zo,E$4,JaideJ,jaitetegur R_15))^2)</f>
        <v>0</v>
      </c>
      <c r="F85" s="6">
        <f>SQRT((kaalutegur R_15*[1]!juhe(F5,6)+jaitetegur R_15*[1]!Jaitekoormus_EN(F$5,JaideJ,hj))^2+(tuuletegur R_15*[1]!Tuulekoormus_en(F$5,Qt,ht,zo,F$4,JaideJ,jaitetegur R_15))^2)</f>
        <v>0</v>
      </c>
      <c r="G85" s="6">
        <f>SQRT((kaalutegur R_15*[1]!juhe(G5,6)+jaitetegur R_15*[1]!Jaitekoormus_EN(G$5,JaideJ,hj))^2+(tuuletegur R_15*[1]!Tuulekoormus_en(G$5,Qt,ht,zo,G$4,JaideJ,jaitetegur R_15))^2)</f>
        <v>0</v>
      </c>
      <c r="H85" s="6">
        <f>SQRT((kaalutegur R_15*[1]!juhe(H5,6)+jaitetegur R_15*[1]!Jaitekoormus_EN(H$5,JaideJ,hj))^2+(tuuletegur R_15*[1]!Tuulekoormus_en(H$5,Qt,ht,zo,H$4,JaideJ,jaitetegur R_15))^2)</f>
        <v>0</v>
      </c>
      <c r="I85" s="6">
        <f>SQRT((kaalutegur R_15*[1]!juhe(I5,6)+jaitetegur R_15*[1]!Jaitekoormus_EN(I$5,JaideJ,hj))^2+(tuuletegur R_15*[1]!Tuulekoormus_en(I$5,Qt,ht,zo,I$4,JaideJ,jaitetegur R_15))^2)</f>
        <v>0</v>
      </c>
      <c r="J85" s="6">
        <f>SQRT((kaalutegur R_15*[1]!juhe(J5,6)+jaitetegur R_15*[1]!Jaitekoormus_EN(J$5,JaideJ,hj))^2+(tuuletegur R_15*[1]!Tuulekoormus_en(J$5,Qt,ht,zo,J$4,JaideJ,jaitetegur R_15))^2)</f>
        <v>0</v>
      </c>
      <c r="K85" s="6">
        <f>SQRT((kaalutegur R_15*[1]!juhe(K5,6)+jaitetegur R_15*[1]!Jaitekoormus_EN(K$5,JaideJ,hj))^2+(tuuletegur R_15*[1]!Tuulekoormus_en(K$5,Qt,ht,zo,K$4,JaideJ,jaitetegur R_15))^2)</f>
        <v>0</v>
      </c>
      <c r="L85" s="6">
        <f>SQRT((kaalutegur R_15*[1]!juhe(L5,6)+jaitetegur R_15*[1]!Jaitekoormus_EN(L$5,JaideJ,hj))^2+(tuuletegur R_15*[1]!Tuulekoormus_en(L$5,Qt,ht,zo,L$4,JaideJ,jaitetegur R_15))^2)</f>
        <v>0</v>
      </c>
      <c r="M85" s="6">
        <f>SQRT((kaalutegur R_15*[1]!juhe(M5,6)+jaitetegur R_15*[1]!Jaitekoormus_EN(M$5,JaideJ,hj))^2+(tuuletegur R_15*[1]!Tuulekoormus_en(M$5,Qt,ht,zo,M$4,JaideJ,jaitetegur R_15))^2)</f>
        <v>0</v>
      </c>
      <c r="N85" s="6">
        <f>SQRT((kaalutegur R_15*[1]!juhe(N5,6)+jaitetegur R_15*[1]!Jaitekoormus_EN(N$5,JaideJ,hj))^2+(tuuletegur R_15*[1]!Tuulekoormus_en(N$5,Qt,ht,zo,N$4,JaideJ,jaitetegur R_15))^2)</f>
        <v>0</v>
      </c>
      <c r="O85" s="6">
        <f>SQRT((kaalutegur R_15*[1]!juhe(O5,6)+jaitetegur R_15*[1]!Jaitekoormus_EN(O$5,JaideJ,hj))^2+(tuuletegur R_15*[1]!Tuulekoormus_en(O$5,Qt,ht,zo,O$4,JaideJ,jaitetegur R_15))^2)</f>
        <v>0</v>
      </c>
      <c r="P85" s="6">
        <f>SQRT((kaalutegur R_15*[1]!juhe(P5,6)+jaitetegur R_15*[1]!Jaitekoormus_EN(P$5,JaideJ,hj))^2+(tuuletegur R_15*[1]!Tuulekoormus_en(P$5,Qt,ht,zo,P$4,JaideJ,jaitetegur R_15))^2)</f>
        <v>0</v>
      </c>
      <c r="Q85" s="6">
        <f>SQRT((kaalutegur R_15*[1]!juhe(Q5,6)+jaitetegur R_15*[1]!Jaitekoormus_EN(Q$5,JaideJ,hj))^2+(tuuletegur R_15*[1]!Tuulekoormus_en(Q$5,Qt,ht,zo,Q$4,JaideJ,jaitetegur R_15))^2)</f>
        <v>0</v>
      </c>
      <c r="R85" s="6">
        <f>SQRT((kaalutegur R_15*[1]!juhe(R5,6)+jaitetegur R_15*[1]!Jaitekoormus_EN(R$5,JaideJ,hj))^2+(tuuletegur R_15*[1]!Tuulekoormus_en(R$5,Qt,ht,zo,R$4,JaideJ,jaitetegur R_15))^2)</f>
        <v>0</v>
      </c>
      <c r="S85" s="6">
        <f>SQRT((kaalutegur R_15*[1]!juhe(S5,6)+jaitetegur R_15*[1]!Jaitekoormus_EN(S$5,JaideJ,hj))^2+(tuuletegur R_15*[1]!Tuulekoormus_en(S$5,Qt,ht,zo,S$4,JaideJ,jaitetegur R_15))^2)</f>
        <v>0</v>
      </c>
      <c r="T85" s="6">
        <f>SQRT((kaalutegur R_15*[1]!juhe(T5,6)+jaitetegur R_15*[1]!Jaitekoormus_EN(T$5,JaideJ,hj))^2+(tuuletegur R_15*[1]!Tuulekoormus_en(T$5,Qt,ht,zo,T$4,JaideJ,jaitetegur R_15))^2)</f>
        <v>0</v>
      </c>
      <c r="U85" s="6">
        <f>SQRT((kaalutegur R_15*[1]!juhe(U5,6)+jaitetegur R_15*[1]!Jaitekoormus_EN(U$5,JaideJ,hj))^2+(tuuletegur R_15*[1]!Tuulekoormus_en(U$5,Qt,ht,zo,U$4,JaideJ,jaitetegur R_15))^2)</f>
        <v>0</v>
      </c>
      <c r="V85" s="6">
        <f>SQRT((kaalutegur R_15*[1]!juhe(V5,6)+jaitetegur R_15*[1]!Jaitekoormus_EN(V$5,JaideJ,hj))^2+(tuuletegur R_15*[1]!Tuulekoormus_en(V$5,Qt,ht,zo,V$4,JaideJ,jaitetegur R_15))^2)</f>
        <v>0</v>
      </c>
      <c r="W85" s="6">
        <f>SQRT((kaalutegur R_15*[1]!juhe(W5,6)+jaitetegur R_15*[1]!Jaitekoormus_EN(W$5,JaideJ,hj))^2+(tuuletegur R_15*[1]!Tuulekoormus_en(W$5,Qt,ht,zo,W$4,JaideJ,jaitetegur R_15))^2)</f>
        <v>0</v>
      </c>
      <c r="X85" s="6">
        <f>SQRT((kaalutegur R_15*[1]!juhe(X5,6)+jaitetegur R_15*[1]!Jaitekoormus_EN(X$5,JaideJ,hj))^2+(tuuletegur R_15*[1]!Tuulekoormus_en(X$5,Qt,ht,zo,X$4,JaideJ,jaitetegur R_15))^2)</f>
        <v>0</v>
      </c>
      <c r="Y85" s="6">
        <f>SQRT((kaalutegur R_15*[1]!juhe(Y5,6)+jaitetegur R_15*[1]!Jaitekoormus_EN(Y$5,JaideJ,hj))^2+(tuuletegur R_15*[1]!Tuulekoormus_en(Y$5,Qt,ht,zo,Y$4,JaideJ,jaitetegur R_15))^2)</f>
        <v>0</v>
      </c>
      <c r="Z85" s="6"/>
    </row>
    <row r="86" spans="1:26" x14ac:dyDescent="0.2">
      <c r="A86" s="187"/>
      <c r="B86" s="188"/>
      <c r="C86" s="3">
        <f>[1]!Olekuvorrand(C$4,C$5,C$8,5,C$11,Lähteandmed!$C66,C85)</f>
        <v>0</v>
      </c>
      <c r="D86" s="3">
        <f>[1]!Olekuvorrand(D$4,D$5,D$8,5,D$11,Lähteandmed!$C66,D85)</f>
        <v>0</v>
      </c>
      <c r="E86" s="3">
        <f>[1]!Olekuvorrand(E$4,E$5,E$8,5,E$11,Lähteandmed!$C66,E85)</f>
        <v>0</v>
      </c>
      <c r="F86" s="3">
        <f>[1]!Olekuvorrand(F$4,F$5,F$8,5,F$11,Lähteandmed!$C66,F85)</f>
        <v>0</v>
      </c>
      <c r="G86" s="3">
        <f>[1]!Olekuvorrand(G$4,G$5,G$8,5,G$11,Lähteandmed!$C66,G85)</f>
        <v>0</v>
      </c>
      <c r="H86" s="3">
        <f>[1]!Olekuvorrand(H$4,H$5,H$8,5,H$11,Lähteandmed!$C66,H85)</f>
        <v>0</v>
      </c>
      <c r="I86" s="3">
        <f>[1]!Olekuvorrand(I$4,I$5,I$8,5,I$11,Lähteandmed!$C66,I85)</f>
        <v>0</v>
      </c>
      <c r="J86" s="3">
        <f>[1]!Olekuvorrand(J$4,J$5,J$8,5,J$11,Lähteandmed!$C66,J85)</f>
        <v>0</v>
      </c>
      <c r="K86" s="3">
        <f>[1]!Olekuvorrand(K$4,K$5,K$8,5,K$11,Lähteandmed!$C66,K85)</f>
        <v>0</v>
      </c>
      <c r="L86" s="3">
        <f>[1]!Olekuvorrand(L$4,L$5,L$8,5,L$11,Lähteandmed!$C66,L85)</f>
        <v>0</v>
      </c>
      <c r="M86" s="3">
        <f>[1]!Olekuvorrand(M$4,M$5,M$8,5,M$11,Lähteandmed!$C66,M85)</f>
        <v>0</v>
      </c>
      <c r="N86" s="3">
        <f>[1]!Olekuvorrand(N$4,N$5,N$8,5,N$11,Lähteandmed!$C66,N85)</f>
        <v>0</v>
      </c>
      <c r="O86" s="3">
        <f>[1]!Olekuvorrand(O$4,O$5,O$8,5,O$11,Lähteandmed!$C66,O85)</f>
        <v>0</v>
      </c>
      <c r="P86" s="3">
        <f>[1]!Olekuvorrand(P$4,P$5,P$8,5,P$11,Lähteandmed!$C66,P85)</f>
        <v>0</v>
      </c>
      <c r="Q86" s="3">
        <f>[1]!Olekuvorrand(Q$4,Q$5,Q$8,5,Q$11,Lähteandmed!$C66,Q85)</f>
        <v>0</v>
      </c>
      <c r="R86" s="3">
        <f>[1]!Olekuvorrand(R$4,R$5,R$8,5,R$11,Lähteandmed!$C66,R85)</f>
        <v>0</v>
      </c>
      <c r="S86" s="3">
        <f>[1]!Olekuvorrand(S$4,S$5,S$8,5,S$11,Lähteandmed!$C66,S85)</f>
        <v>0</v>
      </c>
      <c r="T86" s="3">
        <f>[1]!Olekuvorrand(T$4,T$5,T$8,5,T$11,Lähteandmed!$C66,T85)</f>
        <v>0</v>
      </c>
      <c r="U86" s="3">
        <f>[1]!Olekuvorrand(U$4,U$5,U$8,5,U$11,Lähteandmed!$C66,U85)</f>
        <v>0</v>
      </c>
      <c r="V86" s="3">
        <f>[1]!Olekuvorrand(V$4,V$5,V$8,5,V$11,Lähteandmed!$C66,V85)</f>
        <v>0</v>
      </c>
      <c r="W86" s="3">
        <f>[1]!Olekuvorrand(W$4,W$5,W$8,5,W$11,Lähteandmed!$C66,W85)</f>
        <v>0</v>
      </c>
      <c r="X86" s="3">
        <f>[1]!Olekuvorrand(X$4,X$5,X$8,5,X$11,Lähteandmed!$C66,X85)</f>
        <v>0</v>
      </c>
      <c r="Y86" s="3">
        <f>[1]!Olekuvorrand(Y$4,Y$5,Y$8,5,Y$11,Lähteandmed!$C66,Y85)</f>
        <v>0</v>
      </c>
      <c r="Z86" s="3"/>
    </row>
    <row r="87" spans="1:26" x14ac:dyDescent="0.2">
      <c r="A87" s="187"/>
      <c r="B87" s="188"/>
      <c r="C87" s="3">
        <f>[1]!ripe(C86,C$11+Lähteandmed!$E66*$I$13,C$4,0)</f>
        <v>0</v>
      </c>
      <c r="D87" s="3">
        <f>[1]!ripe(D86,D$11+Lähteandmed!$E66*$I$13,D$4,0)</f>
        <v>0</v>
      </c>
      <c r="E87" s="3">
        <f>[1]!ripe(E86,E$11+Lähteandmed!$E66*$I$13,E$4,0)</f>
        <v>0</v>
      </c>
      <c r="F87" s="3">
        <f>[1]!ripe(F86,F$11+Lähteandmed!$E66*$I$13,F$4,0)</f>
        <v>0</v>
      </c>
      <c r="G87" s="3">
        <f>[1]!ripe(G86,G$11+Lähteandmed!$E66*$I$13,G$4,0)</f>
        <v>0</v>
      </c>
      <c r="H87" s="3">
        <f>[1]!ripe(H86,H$11+Lähteandmed!$E66*$I$13,H$4,0)</f>
        <v>0</v>
      </c>
      <c r="I87" s="3">
        <f>[1]!ripe(I86,I$11+Lähteandmed!$E66*$I$13,I$4,0)</f>
        <v>0</v>
      </c>
      <c r="J87" s="3">
        <f>[1]!ripe(J86,J$11+Lähteandmed!$E66*$I$13,J$4,0)</f>
        <v>0</v>
      </c>
      <c r="K87" s="3">
        <f>[1]!ripe(K86,K$11+Lähteandmed!$E66*$I$13,K$4,0)</f>
        <v>0</v>
      </c>
      <c r="L87" s="3">
        <f>[1]!ripe(L86,L$11+Lähteandmed!$E66*$I$13,L$4,0)</f>
        <v>0</v>
      </c>
      <c r="M87" s="3">
        <f>[1]!ripe(M86,M$11+Lähteandmed!$E66*$I$13,M$4,0)</f>
        <v>0</v>
      </c>
      <c r="N87" s="3">
        <f>[1]!ripe(N86,N$11+Lähteandmed!$E66*$I$13,N$4,0)</f>
        <v>0</v>
      </c>
      <c r="O87" s="3">
        <f>[1]!ripe(O86,O$11+Lähteandmed!$E66*$I$13,O$4,0)</f>
        <v>0</v>
      </c>
      <c r="P87" s="3">
        <f>[1]!ripe(P86,P$11+Lähteandmed!$E66*$I$13,P$4,0)</f>
        <v>0</v>
      </c>
      <c r="Q87" s="3">
        <f>[1]!ripe(Q86,Q$11+Lähteandmed!$E66*$I$13,Q$4,0)</f>
        <v>0</v>
      </c>
      <c r="R87" s="3">
        <f>[1]!ripe(R86,R$11+Lähteandmed!$E66*$I$13,R$4,0)</f>
        <v>0</v>
      </c>
      <c r="S87" s="3">
        <f>[1]!ripe(S86,S$11+Lähteandmed!$E66*$I$13,S$4,0)</f>
        <v>0</v>
      </c>
      <c r="T87" s="3">
        <f>[1]!ripe(T86,T$11+Lähteandmed!$E66*$I$13,T$4,0)</f>
        <v>0</v>
      </c>
      <c r="U87" s="3">
        <f>[1]!ripe(U86,U$11+Lähteandmed!$E66*$I$13,U$4,0)</f>
        <v>0</v>
      </c>
      <c r="V87" s="3">
        <f>[1]!ripe(V86,V$11+Lähteandmed!$E66*$I$13,V$4,0)</f>
        <v>0</v>
      </c>
      <c r="W87" s="3">
        <f>[1]!ripe(W86,W$11+Lähteandmed!$E66*$I$13,W$4,0)</f>
        <v>0</v>
      </c>
      <c r="X87" s="3">
        <f>[1]!ripe(X86,X$11+Lähteandmed!$E66*$I$13,X$4,0)</f>
        <v>0</v>
      </c>
      <c r="Y87" s="3">
        <f>[1]!ripe(Y86,Y$11+Lähteandmed!$E66*$I$13,Y$4,0)</f>
        <v>0</v>
      </c>
      <c r="Z87" s="3"/>
    </row>
    <row r="88" spans="1:26" x14ac:dyDescent="0.2">
      <c r="A88" s="42"/>
      <c r="B88" s="188"/>
      <c r="C88" s="55">
        <f t="shared" ref="C88:X88" si="50">C87/C$4^2*1000000</f>
        <v>0</v>
      </c>
      <c r="D88" s="55">
        <f t="shared" ref="D88" si="51">D87/D$4^2*1000000</f>
        <v>0</v>
      </c>
      <c r="E88" s="55">
        <f t="shared" si="50"/>
        <v>0</v>
      </c>
      <c r="F88" s="55">
        <f t="shared" si="50"/>
        <v>0</v>
      </c>
      <c r="G88" s="55">
        <f t="shared" si="50"/>
        <v>0</v>
      </c>
      <c r="H88" s="55">
        <f t="shared" si="50"/>
        <v>0</v>
      </c>
      <c r="I88" s="55">
        <f t="shared" si="50"/>
        <v>0</v>
      </c>
      <c r="J88" s="55">
        <f t="shared" si="50"/>
        <v>0</v>
      </c>
      <c r="K88" s="55">
        <f t="shared" si="50"/>
        <v>0</v>
      </c>
      <c r="L88" s="55">
        <f t="shared" si="50"/>
        <v>0</v>
      </c>
      <c r="M88" s="55">
        <f t="shared" si="50"/>
        <v>0</v>
      </c>
      <c r="N88" s="55">
        <f t="shared" si="50"/>
        <v>0</v>
      </c>
      <c r="O88" s="55">
        <f t="shared" si="50"/>
        <v>0</v>
      </c>
      <c r="P88" s="55">
        <f t="shared" si="50"/>
        <v>0</v>
      </c>
      <c r="Q88" s="55">
        <f t="shared" si="50"/>
        <v>0</v>
      </c>
      <c r="R88" s="55">
        <f t="shared" si="50"/>
        <v>0</v>
      </c>
      <c r="S88" s="55">
        <f t="shared" si="50"/>
        <v>0</v>
      </c>
      <c r="T88" s="55">
        <f t="shared" si="50"/>
        <v>0</v>
      </c>
      <c r="U88" s="55">
        <f t="shared" si="50"/>
        <v>0</v>
      </c>
      <c r="V88" s="55">
        <f t="shared" si="50"/>
        <v>0</v>
      </c>
      <c r="W88" s="55">
        <f t="shared" si="50"/>
        <v>0</v>
      </c>
      <c r="X88" s="55">
        <f t="shared" si="50"/>
        <v>0</v>
      </c>
      <c r="Y88" s="55">
        <f>Y87/Y$4^2*1000000</f>
        <v>0</v>
      </c>
      <c r="Z88" s="55"/>
    </row>
    <row r="89" spans="1:26" x14ac:dyDescent="0.2">
      <c r="A89" s="177">
        <v>16</v>
      </c>
      <c r="B89" s="189">
        <f>Lähteandmed!B69</f>
        <v>0</v>
      </c>
      <c r="C89" s="9">
        <f>SQRT((kaalutegur R_16*[1]!juhe(C5,6)+jaitetegur R_16*[1]!Jaitekoormus_EN(C$5,JaideJ,hj))^2+(tuuletegur R_16*[1]!Tuulekoormus_en(C$5,Qt,ht,zo,C$4,JaideJ,jaitetegur R_16))^2)</f>
        <v>0</v>
      </c>
      <c r="D89" s="9">
        <f>SQRT((kaalutegur R_16*[1]!juhe(D5,6)+jaitetegur R_16*[1]!Jaitekoormus_EN(D$5,JaideJ,hj))^2+(tuuletegur R_16*[1]!Tuulekoormus_en(D$5,Qt,ht,zo,D$4,JaideJ,jaitetegur R_16))^2)</f>
        <v>0</v>
      </c>
      <c r="E89" s="9">
        <f>SQRT((kaalutegur R_16*[1]!juhe(E5,6)+jaitetegur R_16*[1]!Jaitekoormus_EN(E$5,JaideJ,hj))^2+(tuuletegur R_16*[1]!Tuulekoormus_en(E$5,Qt,ht,zo,E$4,JaideJ,jaitetegur R_16))^2)</f>
        <v>0</v>
      </c>
      <c r="F89" s="9">
        <f>SQRT((kaalutegur R_16*[1]!juhe(F5,6)+jaitetegur R_16*[1]!Jaitekoormus_EN(F$5,JaideJ,hj))^2+(tuuletegur R_16*[1]!Tuulekoormus_en(F$5,Qt,ht,zo,F$4,JaideJ,jaitetegur R_16))^2)</f>
        <v>0</v>
      </c>
      <c r="G89" s="9">
        <f>SQRT((kaalutegur R_16*[1]!juhe(G5,6)+jaitetegur R_16*[1]!Jaitekoormus_EN(G$5,JaideJ,hj))^2+(tuuletegur R_16*[1]!Tuulekoormus_en(G$5,Qt,ht,zo,G$4,JaideJ,jaitetegur R_16))^2)</f>
        <v>0</v>
      </c>
      <c r="H89" s="9">
        <f>SQRT((kaalutegur R_16*[1]!juhe(H5,6)+jaitetegur R_16*[1]!Jaitekoormus_EN(H$5,JaideJ,hj))^2+(tuuletegur R_16*[1]!Tuulekoormus_en(H$5,Qt,ht,zo,H$4,JaideJ,jaitetegur R_16))^2)</f>
        <v>0</v>
      </c>
      <c r="I89" s="9">
        <f>SQRT((kaalutegur R_16*[1]!juhe(I5,6)+jaitetegur R_16*[1]!Jaitekoormus_EN(I$5,JaideJ,hj))^2+(tuuletegur R_16*[1]!Tuulekoormus_en(I$5,Qt,ht,zo,I$4,JaideJ,jaitetegur R_16))^2)</f>
        <v>0</v>
      </c>
      <c r="J89" s="9">
        <f>SQRT((kaalutegur R_16*[1]!juhe(J5,6)+jaitetegur R_16*[1]!Jaitekoormus_EN(J$5,JaideJ,hj))^2+(tuuletegur R_16*[1]!Tuulekoormus_en(J$5,Qt,ht,zo,J$4,JaideJ,jaitetegur R_16))^2)</f>
        <v>0</v>
      </c>
      <c r="K89" s="9">
        <f>SQRT((kaalutegur R_16*[1]!juhe(K5,6)+jaitetegur R_16*[1]!Jaitekoormus_EN(K$5,JaideJ,hj))^2+(tuuletegur R_16*[1]!Tuulekoormus_en(K$5,Qt,ht,zo,K$4,JaideJ,jaitetegur R_16))^2)</f>
        <v>0</v>
      </c>
      <c r="L89" s="9">
        <f>SQRT((kaalutegur R_16*[1]!juhe(L5,6)+jaitetegur R_16*[1]!Jaitekoormus_EN(L$5,JaideJ,hj))^2+(tuuletegur R_16*[1]!Tuulekoormus_en(L$5,Qt,ht,zo,L$4,JaideJ,jaitetegur R_16))^2)</f>
        <v>0</v>
      </c>
      <c r="M89" s="9">
        <f>SQRT((kaalutegur R_16*[1]!juhe(M5,6)+jaitetegur R_16*[1]!Jaitekoormus_EN(M$5,JaideJ,hj))^2+(tuuletegur R_16*[1]!Tuulekoormus_en(M$5,Qt,ht,zo,M$4,JaideJ,jaitetegur R_16))^2)</f>
        <v>0</v>
      </c>
      <c r="N89" s="9">
        <f>SQRT((kaalutegur R_16*[1]!juhe(N5,6)+jaitetegur R_16*[1]!Jaitekoormus_EN(N$5,JaideJ,hj))^2+(tuuletegur R_16*[1]!Tuulekoormus_en(N$5,Qt,ht,zo,N$4,JaideJ,jaitetegur R_16))^2)</f>
        <v>0</v>
      </c>
      <c r="O89" s="9">
        <f>SQRT((kaalutegur R_16*[1]!juhe(O5,6)+jaitetegur R_16*[1]!Jaitekoormus_EN(O$5,JaideJ,hj))^2+(tuuletegur R_16*[1]!Tuulekoormus_en(O$5,Qt,ht,zo,O$4,JaideJ,jaitetegur R_16))^2)</f>
        <v>0</v>
      </c>
      <c r="P89" s="9">
        <f>SQRT((kaalutegur R_16*[1]!juhe(P5,6)+jaitetegur R_16*[1]!Jaitekoormus_EN(P$5,JaideJ,hj))^2+(tuuletegur R_16*[1]!Tuulekoormus_en(P$5,Qt,ht,zo,P$4,JaideJ,jaitetegur R_16))^2)</f>
        <v>0</v>
      </c>
      <c r="Q89" s="9">
        <f>SQRT((kaalutegur R_16*[1]!juhe(Q5,6)+jaitetegur R_16*[1]!Jaitekoormus_EN(Q$5,JaideJ,hj))^2+(tuuletegur R_16*[1]!Tuulekoormus_en(Q$5,Qt,ht,zo,Q$4,JaideJ,jaitetegur R_16))^2)</f>
        <v>0</v>
      </c>
      <c r="R89" s="9">
        <f>SQRT((kaalutegur R_16*[1]!juhe(R5,6)+jaitetegur R_16*[1]!Jaitekoormus_EN(R$5,JaideJ,hj))^2+(tuuletegur R_16*[1]!Tuulekoormus_en(R$5,Qt,ht,zo,R$4,JaideJ,jaitetegur R_16))^2)</f>
        <v>0</v>
      </c>
      <c r="S89" s="9">
        <f>SQRT((kaalutegur R_16*[1]!juhe(S5,6)+jaitetegur R_16*[1]!Jaitekoormus_EN(S$5,JaideJ,hj))^2+(tuuletegur R_16*[1]!Tuulekoormus_en(S$5,Qt,ht,zo,S$4,JaideJ,jaitetegur R_16))^2)</f>
        <v>0</v>
      </c>
      <c r="T89" s="9">
        <f>SQRT((kaalutegur R_16*[1]!juhe(T5,6)+jaitetegur R_16*[1]!Jaitekoormus_EN(T$5,JaideJ,hj))^2+(tuuletegur R_16*[1]!Tuulekoormus_en(T$5,Qt,ht,zo,T$4,JaideJ,jaitetegur R_16))^2)</f>
        <v>0</v>
      </c>
      <c r="U89" s="9">
        <f>SQRT((kaalutegur R_16*[1]!juhe(U5,6)+jaitetegur R_16*[1]!Jaitekoormus_EN(U$5,JaideJ,hj))^2+(tuuletegur R_16*[1]!Tuulekoormus_en(U$5,Qt,ht,zo,U$4,JaideJ,jaitetegur R_16))^2)</f>
        <v>0</v>
      </c>
      <c r="V89" s="9">
        <f>SQRT((kaalutegur R_16*[1]!juhe(V5,6)+jaitetegur R_16*[1]!Jaitekoormus_EN(V$5,JaideJ,hj))^2+(tuuletegur R_16*[1]!Tuulekoormus_en(V$5,Qt,ht,zo,V$4,JaideJ,jaitetegur R_16))^2)</f>
        <v>0</v>
      </c>
      <c r="W89" s="9">
        <f>SQRT((kaalutegur R_16*[1]!juhe(W5,6)+jaitetegur R_16*[1]!Jaitekoormus_EN(W$5,JaideJ,hj))^2+(tuuletegur R_16*[1]!Tuulekoormus_en(W$5,Qt,ht,zo,W$4,JaideJ,jaitetegur R_16))^2)</f>
        <v>0</v>
      </c>
      <c r="X89" s="9">
        <f>SQRT((kaalutegur R_16*[1]!juhe(X5,6)+jaitetegur R_16*[1]!Jaitekoormus_EN(X$5,JaideJ,hj))^2+(tuuletegur R_16*[1]!Tuulekoormus_en(X$5,Qt,ht,zo,X$4,JaideJ,jaitetegur R_16))^2)</f>
        <v>0</v>
      </c>
      <c r="Y89" s="9">
        <f>SQRT((kaalutegur R_16*[1]!juhe(Y5,6)+jaitetegur R_16*[1]!Jaitekoormus_EN(Y$5,JaideJ,hj))^2+(tuuletegur R_16*[1]!Tuulekoormus_en(Y$5,Qt,ht,zo,Y$4,JaideJ,jaitetegur R_16))^2)</f>
        <v>0</v>
      </c>
      <c r="Z89" s="9"/>
    </row>
    <row r="90" spans="1:26" x14ac:dyDescent="0.2">
      <c r="A90" s="177"/>
      <c r="B90" s="189"/>
      <c r="C90" s="22">
        <f>[1]!Olekuvorrand(C$4,C$5,C$8,5,C$11,Lähteandmed!$C69,C89)</f>
        <v>0</v>
      </c>
      <c r="D90" s="22">
        <f>[1]!Olekuvorrand(D$4,D$5,D$8,5,D$11,Lähteandmed!$C69,D89)</f>
        <v>0</v>
      </c>
      <c r="E90" s="22">
        <f>[1]!Olekuvorrand(E$4,E$5,E$8,5,E$11,Lähteandmed!$C69,E89)</f>
        <v>0</v>
      </c>
      <c r="F90" s="22">
        <f>[1]!Olekuvorrand(F$4,F$5,F$8,5,F$11,Lähteandmed!$C69,F89)</f>
        <v>0</v>
      </c>
      <c r="G90" s="22">
        <f>[1]!Olekuvorrand(G$4,G$5,G$8,5,G$11,Lähteandmed!$C69,G89)</f>
        <v>0</v>
      </c>
      <c r="H90" s="22">
        <f>[1]!Olekuvorrand(H$4,H$5,H$8,5,H$11,Lähteandmed!$C69,H89)</f>
        <v>0</v>
      </c>
      <c r="I90" s="22">
        <f>[1]!Olekuvorrand(I$4,I$5,I$8,5,I$11,Lähteandmed!$C69,I89)</f>
        <v>0</v>
      </c>
      <c r="J90" s="22">
        <f>[1]!Olekuvorrand(J$4,J$5,J$8,5,J$11,Lähteandmed!$C69,J89)</f>
        <v>0</v>
      </c>
      <c r="K90" s="22">
        <f>[1]!Olekuvorrand(K$4,K$5,K$8,5,K$11,Lähteandmed!$C69,K89)</f>
        <v>0</v>
      </c>
      <c r="L90" s="22">
        <f>[1]!Olekuvorrand(L$4,L$5,L$8,5,L$11,Lähteandmed!$C69,L89)</f>
        <v>0</v>
      </c>
      <c r="M90" s="22">
        <f>[1]!Olekuvorrand(M$4,M$5,M$8,5,M$11,Lähteandmed!$C69,M89)</f>
        <v>0</v>
      </c>
      <c r="N90" s="22">
        <f>[1]!Olekuvorrand(N$4,N$5,N$8,5,N$11,Lähteandmed!$C69,N89)</f>
        <v>0</v>
      </c>
      <c r="O90" s="22">
        <f>[1]!Olekuvorrand(O$4,O$5,O$8,5,O$11,Lähteandmed!$C69,O89)</f>
        <v>0</v>
      </c>
      <c r="P90" s="22">
        <f>[1]!Olekuvorrand(P$4,P$5,P$8,5,P$11,Lähteandmed!$C69,P89)</f>
        <v>0</v>
      </c>
      <c r="Q90" s="22">
        <f>[1]!Olekuvorrand(Q$4,Q$5,Q$8,5,Q$11,Lähteandmed!$C69,Q89)</f>
        <v>0</v>
      </c>
      <c r="R90" s="22">
        <f>[1]!Olekuvorrand(R$4,R$5,R$8,5,R$11,Lähteandmed!$C69,R89)</f>
        <v>0</v>
      </c>
      <c r="S90" s="22">
        <f>[1]!Olekuvorrand(S$4,S$5,S$8,5,S$11,Lähteandmed!$C69,S89)</f>
        <v>0</v>
      </c>
      <c r="T90" s="22">
        <f>[1]!Olekuvorrand(T$4,T$5,T$8,5,T$11,Lähteandmed!$C69,T89)</f>
        <v>0</v>
      </c>
      <c r="U90" s="22">
        <f>[1]!Olekuvorrand(U$4,U$5,U$8,5,U$11,Lähteandmed!$C69,U89)</f>
        <v>0</v>
      </c>
      <c r="V90" s="22">
        <f>[1]!Olekuvorrand(V$4,V$5,V$8,5,V$11,Lähteandmed!$C69,V89)</f>
        <v>0</v>
      </c>
      <c r="W90" s="22">
        <f>[1]!Olekuvorrand(W$4,W$5,W$8,5,W$11,Lähteandmed!$C69,W89)</f>
        <v>0</v>
      </c>
      <c r="X90" s="22">
        <f>[1]!Olekuvorrand(X$4,X$5,X$8,5,X$11,Lähteandmed!$C69,X89)</f>
        <v>0</v>
      </c>
      <c r="Y90" s="22">
        <f>[1]!Olekuvorrand(Y$4,Y$5,Y$8,5,Y$11,Lähteandmed!$C69,Y89)</f>
        <v>0</v>
      </c>
      <c r="Z90" s="22"/>
    </row>
    <row r="91" spans="1:26" x14ac:dyDescent="0.2">
      <c r="A91" s="177"/>
      <c r="B91" s="189"/>
      <c r="C91" s="9">
        <f>[1]!ripe(C90,C$11+Lähteandmed!$E69*$I$13,C$4,0)</f>
        <v>0</v>
      </c>
      <c r="D91" s="9">
        <f>[1]!ripe(D90,D$11+Lähteandmed!$E69*$I$13,D$4,0)</f>
        <v>0</v>
      </c>
      <c r="E91" s="9">
        <f>[1]!ripe(E90,E$11+Lähteandmed!$E69*$I$13,E$4,0)</f>
        <v>0</v>
      </c>
      <c r="F91" s="9">
        <f>[1]!ripe(F90,F$11+Lähteandmed!$E69*$I$13,F$4,0)</f>
        <v>0</v>
      </c>
      <c r="G91" s="9">
        <f>[1]!ripe(G90,G$11+Lähteandmed!$E69*$I$13,G$4,0)</f>
        <v>0</v>
      </c>
      <c r="H91" s="9">
        <f>[1]!ripe(H90,H$11+Lähteandmed!$E69*$I$13,H$4,0)</f>
        <v>0</v>
      </c>
      <c r="I91" s="9">
        <f>[1]!ripe(I90,I$11+Lähteandmed!$E69*$I$13,I$4,0)</f>
        <v>0</v>
      </c>
      <c r="J91" s="9">
        <f>[1]!ripe(J90,J$11+Lähteandmed!$E69*$I$13,J$4,0)</f>
        <v>0</v>
      </c>
      <c r="K91" s="9">
        <f>[1]!ripe(K90,K$11+Lähteandmed!$E69*$I$13,K$4,0)</f>
        <v>0</v>
      </c>
      <c r="L91" s="9">
        <f>[1]!ripe(L90,L$11+Lähteandmed!$E69*$I$13,L$4,0)</f>
        <v>0</v>
      </c>
      <c r="M91" s="9">
        <f>[1]!ripe(M90,M$11+Lähteandmed!$E69*$I$13,M$4,0)</f>
        <v>0</v>
      </c>
      <c r="N91" s="9">
        <f>[1]!ripe(N90,N$11+Lähteandmed!$E69*$I$13,N$4,0)</f>
        <v>0</v>
      </c>
      <c r="O91" s="9">
        <f>[1]!ripe(O90,O$11+Lähteandmed!$E69*$I$13,O$4,0)</f>
        <v>0</v>
      </c>
      <c r="P91" s="9">
        <f>[1]!ripe(P90,P$11+Lähteandmed!$E69*$I$13,P$4,0)</f>
        <v>0</v>
      </c>
      <c r="Q91" s="9">
        <f>[1]!ripe(Q90,Q$11+Lähteandmed!$E69*$I$13,Q$4,0)</f>
        <v>0</v>
      </c>
      <c r="R91" s="9">
        <f>[1]!ripe(R90,R$11+Lähteandmed!$E69*$I$13,R$4,0)</f>
        <v>0</v>
      </c>
      <c r="S91" s="9">
        <f>[1]!ripe(S90,S$11+Lähteandmed!$E69*$I$13,S$4,0)</f>
        <v>0</v>
      </c>
      <c r="T91" s="9">
        <f>[1]!ripe(T90,T$11+Lähteandmed!$E69*$I$13,T$4,0)</f>
        <v>0</v>
      </c>
      <c r="U91" s="9">
        <f>[1]!ripe(U90,U$11+Lähteandmed!$E69*$I$13,U$4,0)</f>
        <v>0</v>
      </c>
      <c r="V91" s="9">
        <f>[1]!ripe(V90,V$11+Lähteandmed!$E69*$I$13,V$4,0)</f>
        <v>0</v>
      </c>
      <c r="W91" s="9">
        <f>[1]!ripe(W90,W$11+Lähteandmed!$E69*$I$13,W$4,0)</f>
        <v>0</v>
      </c>
      <c r="X91" s="9">
        <f>[1]!ripe(X90,X$11+Lähteandmed!$E69*$I$13,X$4,0)</f>
        <v>0</v>
      </c>
      <c r="Y91" s="9">
        <f>[1]!ripe(Y90,Y$11+Lähteandmed!$E69*$I$13,Y$4,0)</f>
        <v>0</v>
      </c>
      <c r="Z91" s="9"/>
    </row>
    <row r="92" spans="1:26" x14ac:dyDescent="0.2">
      <c r="A92" s="39"/>
      <c r="B92" s="189"/>
      <c r="C92" s="56">
        <f t="shared" ref="C92:X92" si="52">C91/C$4^2*1000000</f>
        <v>0</v>
      </c>
      <c r="D92" s="56">
        <f t="shared" ref="D92" si="53">D91/D$4^2*1000000</f>
        <v>0</v>
      </c>
      <c r="E92" s="56">
        <f t="shared" si="52"/>
        <v>0</v>
      </c>
      <c r="F92" s="56">
        <f t="shared" si="52"/>
        <v>0</v>
      </c>
      <c r="G92" s="56">
        <f t="shared" si="52"/>
        <v>0</v>
      </c>
      <c r="H92" s="56">
        <f t="shared" si="52"/>
        <v>0</v>
      </c>
      <c r="I92" s="56">
        <f t="shared" si="52"/>
        <v>0</v>
      </c>
      <c r="J92" s="56">
        <f t="shared" si="52"/>
        <v>0</v>
      </c>
      <c r="K92" s="56">
        <f t="shared" si="52"/>
        <v>0</v>
      </c>
      <c r="L92" s="56">
        <f t="shared" si="52"/>
        <v>0</v>
      </c>
      <c r="M92" s="56">
        <f t="shared" si="52"/>
        <v>0</v>
      </c>
      <c r="N92" s="56">
        <f t="shared" si="52"/>
        <v>0</v>
      </c>
      <c r="O92" s="56">
        <f t="shared" si="52"/>
        <v>0</v>
      </c>
      <c r="P92" s="56">
        <f t="shared" si="52"/>
        <v>0</v>
      </c>
      <c r="Q92" s="56">
        <f t="shared" si="52"/>
        <v>0</v>
      </c>
      <c r="R92" s="56">
        <f t="shared" si="52"/>
        <v>0</v>
      </c>
      <c r="S92" s="56">
        <f t="shared" si="52"/>
        <v>0</v>
      </c>
      <c r="T92" s="56">
        <f t="shared" si="52"/>
        <v>0</v>
      </c>
      <c r="U92" s="56">
        <f t="shared" si="52"/>
        <v>0</v>
      </c>
      <c r="V92" s="56">
        <f t="shared" si="52"/>
        <v>0</v>
      </c>
      <c r="W92" s="56">
        <f t="shared" si="52"/>
        <v>0</v>
      </c>
      <c r="X92" s="56">
        <f t="shared" si="52"/>
        <v>0</v>
      </c>
      <c r="Y92" s="56">
        <f>Y91/Y$4^2*1000000</f>
        <v>0</v>
      </c>
      <c r="Z92" s="56"/>
    </row>
    <row r="93" spans="1:26" x14ac:dyDescent="0.2">
      <c r="A93" s="187">
        <v>17</v>
      </c>
      <c r="B93" s="188">
        <f>Lähteandmed!B72</f>
        <v>0</v>
      </c>
      <c r="C93" s="6">
        <f>SQRT((kaalutegur R_17*[1]!juhe(C5,6)+jaitetegur R_17*[1]!Jaitekoormus_EN(C$5,JaideJ,hj))^2+(tuuletegur R_17*[1]!Tuulekoormus_en(C$5,Qt,ht,zo,C$4,JaideJ,jaitetegur R_17))^2)</f>
        <v>0</v>
      </c>
      <c r="D93" s="6">
        <f>SQRT((kaalutegur R_17*[1]!juhe(D5,6)+jaitetegur R_17*[1]!Jaitekoormus_EN(D$5,JaideJ,hj))^2+(tuuletegur R_17*[1]!Tuulekoormus_en(D$5,Qt,ht,zo,D$4,JaideJ,jaitetegur R_17))^2)</f>
        <v>0</v>
      </c>
      <c r="E93" s="6">
        <f>SQRT((kaalutegur R_17*[1]!juhe(E5,6)+jaitetegur R_17*[1]!Jaitekoormus_EN(E$5,JaideJ,hj))^2+(tuuletegur R_17*[1]!Tuulekoormus_en(E$5,Qt,ht,zo,E$4,JaideJ,jaitetegur R_17))^2)</f>
        <v>0</v>
      </c>
      <c r="F93" s="6">
        <f>SQRT((kaalutegur R_17*[1]!juhe(F5,6)+jaitetegur R_17*[1]!Jaitekoormus_EN(F$5,JaideJ,hj))^2+(tuuletegur R_17*[1]!Tuulekoormus_en(F$5,Qt,ht,zo,F$4,JaideJ,jaitetegur R_17))^2)</f>
        <v>0</v>
      </c>
      <c r="G93" s="6">
        <f>SQRT((kaalutegur R_17*[1]!juhe(G5,6)+jaitetegur R_17*[1]!Jaitekoormus_EN(G$5,JaideJ,hj))^2+(tuuletegur R_17*[1]!Tuulekoormus_en(G$5,Qt,ht,zo,G$4,JaideJ,jaitetegur R_17))^2)</f>
        <v>0</v>
      </c>
      <c r="H93" s="6">
        <f>SQRT((kaalutegur R_17*[1]!juhe(H5,6)+jaitetegur R_17*[1]!Jaitekoormus_EN(H$5,JaideJ,hj))^2+(tuuletegur R_17*[1]!Tuulekoormus_en(H$5,Qt,ht,zo,H$4,JaideJ,jaitetegur R_17))^2)</f>
        <v>0</v>
      </c>
      <c r="I93" s="6">
        <f>SQRT((kaalutegur R_17*[1]!juhe(I5,6)+jaitetegur R_17*[1]!Jaitekoormus_EN(I$5,JaideJ,hj))^2+(tuuletegur R_17*[1]!Tuulekoormus_en(I$5,Qt,ht,zo,I$4,JaideJ,jaitetegur R_17))^2)</f>
        <v>0</v>
      </c>
      <c r="J93" s="6">
        <f>SQRT((kaalutegur R_17*[1]!juhe(J5,6)+jaitetegur R_17*[1]!Jaitekoormus_EN(J$5,JaideJ,hj))^2+(tuuletegur R_17*[1]!Tuulekoormus_en(J$5,Qt,ht,zo,J$4,JaideJ,jaitetegur R_17))^2)</f>
        <v>0</v>
      </c>
      <c r="K93" s="6">
        <f>SQRT((kaalutegur R_17*[1]!juhe(K5,6)+jaitetegur R_17*[1]!Jaitekoormus_EN(K$5,JaideJ,hj))^2+(tuuletegur R_17*[1]!Tuulekoormus_en(K$5,Qt,ht,zo,K$4,JaideJ,jaitetegur R_17))^2)</f>
        <v>0</v>
      </c>
      <c r="L93" s="6">
        <f>SQRT((kaalutegur R_17*[1]!juhe(L5,6)+jaitetegur R_17*[1]!Jaitekoormus_EN(L$5,JaideJ,hj))^2+(tuuletegur R_17*[1]!Tuulekoormus_en(L$5,Qt,ht,zo,L$4,JaideJ,jaitetegur R_17))^2)</f>
        <v>0</v>
      </c>
      <c r="M93" s="6">
        <f>SQRT((kaalutegur R_17*[1]!juhe(M5,6)+jaitetegur R_17*[1]!Jaitekoormus_EN(M$5,JaideJ,hj))^2+(tuuletegur R_17*[1]!Tuulekoormus_en(M$5,Qt,ht,zo,M$4,JaideJ,jaitetegur R_17))^2)</f>
        <v>0</v>
      </c>
      <c r="N93" s="6">
        <f>SQRT((kaalutegur R_17*[1]!juhe(N5,6)+jaitetegur R_17*[1]!Jaitekoormus_EN(N$5,JaideJ,hj))^2+(tuuletegur R_17*[1]!Tuulekoormus_en(N$5,Qt,ht,zo,N$4,JaideJ,jaitetegur R_17))^2)</f>
        <v>0</v>
      </c>
      <c r="O93" s="6">
        <f>SQRT((kaalutegur R_17*[1]!juhe(O5,6)+jaitetegur R_17*[1]!Jaitekoormus_EN(O$5,JaideJ,hj))^2+(tuuletegur R_17*[1]!Tuulekoormus_en(O$5,Qt,ht,zo,O$4,JaideJ,jaitetegur R_17))^2)</f>
        <v>0</v>
      </c>
      <c r="P93" s="6">
        <f>SQRT((kaalutegur R_17*[1]!juhe(P5,6)+jaitetegur R_17*[1]!Jaitekoormus_EN(P$5,JaideJ,hj))^2+(tuuletegur R_17*[1]!Tuulekoormus_en(P$5,Qt,ht,zo,P$4,JaideJ,jaitetegur R_17))^2)</f>
        <v>0</v>
      </c>
      <c r="Q93" s="6">
        <f>SQRT((kaalutegur R_17*[1]!juhe(Q5,6)+jaitetegur R_17*[1]!Jaitekoormus_EN(Q$5,JaideJ,hj))^2+(tuuletegur R_17*[1]!Tuulekoormus_en(Q$5,Qt,ht,zo,Q$4,JaideJ,jaitetegur R_17))^2)</f>
        <v>0</v>
      </c>
      <c r="R93" s="6">
        <f>SQRT((kaalutegur R_17*[1]!juhe(R5,6)+jaitetegur R_17*[1]!Jaitekoormus_EN(R$5,JaideJ,hj))^2+(tuuletegur R_17*[1]!Tuulekoormus_en(R$5,Qt,ht,zo,R$4,JaideJ,jaitetegur R_17))^2)</f>
        <v>0</v>
      </c>
      <c r="S93" s="6">
        <f>SQRT((kaalutegur R_17*[1]!juhe(S5,6)+jaitetegur R_17*[1]!Jaitekoormus_EN(S$5,JaideJ,hj))^2+(tuuletegur R_17*[1]!Tuulekoormus_en(S$5,Qt,ht,zo,S$4,JaideJ,jaitetegur R_17))^2)</f>
        <v>0</v>
      </c>
      <c r="T93" s="6">
        <f>SQRT((kaalutegur R_17*[1]!juhe(T5,6)+jaitetegur R_17*[1]!Jaitekoormus_EN(T$5,JaideJ,hj))^2+(tuuletegur R_17*[1]!Tuulekoormus_en(T$5,Qt,ht,zo,T$4,JaideJ,jaitetegur R_17))^2)</f>
        <v>0</v>
      </c>
      <c r="U93" s="6">
        <f>SQRT((kaalutegur R_17*[1]!juhe(U5,6)+jaitetegur R_17*[1]!Jaitekoormus_EN(U$5,JaideJ,hj))^2+(tuuletegur R_17*[1]!Tuulekoormus_en(U$5,Qt,ht,zo,U$4,JaideJ,jaitetegur R_17))^2)</f>
        <v>0</v>
      </c>
      <c r="V93" s="6">
        <f>SQRT((kaalutegur R_17*[1]!juhe(V5,6)+jaitetegur R_17*[1]!Jaitekoormus_EN(V$5,JaideJ,hj))^2+(tuuletegur R_17*[1]!Tuulekoormus_en(V$5,Qt,ht,zo,V$4,JaideJ,jaitetegur R_17))^2)</f>
        <v>0</v>
      </c>
      <c r="W93" s="6">
        <f>SQRT((kaalutegur R_17*[1]!juhe(W5,6)+jaitetegur R_17*[1]!Jaitekoormus_EN(W$5,JaideJ,hj))^2+(tuuletegur R_17*[1]!Tuulekoormus_en(W$5,Qt,ht,zo,W$4,JaideJ,jaitetegur R_17))^2)</f>
        <v>0</v>
      </c>
      <c r="X93" s="6">
        <f>SQRT((kaalutegur R_17*[1]!juhe(X5,6)+jaitetegur R_17*[1]!Jaitekoormus_EN(X$5,JaideJ,hj))^2+(tuuletegur R_17*[1]!Tuulekoormus_en(X$5,Qt,ht,zo,X$4,JaideJ,jaitetegur R_17))^2)</f>
        <v>0</v>
      </c>
      <c r="Y93" s="6">
        <f>SQRT((kaalutegur R_17*[1]!juhe(Y5,6)+jaitetegur R_17*[1]!Jaitekoormus_EN(Y$5,JaideJ,hj))^2+(tuuletegur R_17*[1]!Tuulekoormus_en(Y$5,Qt,ht,zo,Y$4,JaideJ,jaitetegur R_17))^2)</f>
        <v>0</v>
      </c>
      <c r="Z93" s="6"/>
    </row>
    <row r="94" spans="1:26" x14ac:dyDescent="0.2">
      <c r="A94" s="187"/>
      <c r="B94" s="188"/>
      <c r="C94" s="3">
        <f>[1]!Olekuvorrand(C$4,C$5,C$8,5,C$11,Lähteandmed!$C72,C93)</f>
        <v>0</v>
      </c>
      <c r="D94" s="3">
        <f>[1]!Olekuvorrand(D$4,D$5,D$8,5,D$11,Lähteandmed!$C72,D93)</f>
        <v>0</v>
      </c>
      <c r="E94" s="3">
        <f>[1]!Olekuvorrand(E$4,E$5,E$8,5,E$11,Lähteandmed!$C72,E93)</f>
        <v>0</v>
      </c>
      <c r="F94" s="3">
        <f>[1]!Olekuvorrand(F$4,F$5,F$8,5,F$11,Lähteandmed!$C72,F93)</f>
        <v>0</v>
      </c>
      <c r="G94" s="3">
        <f>[1]!Olekuvorrand(G$4,G$5,G$8,5,G$11,Lähteandmed!$C72,G93)</f>
        <v>0</v>
      </c>
      <c r="H94" s="3">
        <f>[1]!Olekuvorrand(H$4,H$5,H$8,5,H$11,Lähteandmed!$C72,H93)</f>
        <v>0</v>
      </c>
      <c r="I94" s="3">
        <f>[1]!Olekuvorrand(I$4,I$5,I$8,5,I$11,Lähteandmed!$C72,I93)</f>
        <v>0</v>
      </c>
      <c r="J94" s="3">
        <f>[1]!Olekuvorrand(J$4,J$5,J$8,5,J$11,Lähteandmed!$C72,J93)</f>
        <v>0</v>
      </c>
      <c r="K94" s="3">
        <f>[1]!Olekuvorrand(K$4,K$5,K$8,5,K$11,Lähteandmed!$C72,K93)</f>
        <v>0</v>
      </c>
      <c r="L94" s="3">
        <f>[1]!Olekuvorrand(L$4,L$5,L$8,5,L$11,Lähteandmed!$C72,L93)</f>
        <v>0</v>
      </c>
      <c r="M94" s="3">
        <f>[1]!Olekuvorrand(M$4,M$5,M$8,5,M$11,Lähteandmed!$C72,M93)</f>
        <v>0</v>
      </c>
      <c r="N94" s="3">
        <f>[1]!Olekuvorrand(N$4,N$5,N$8,5,N$11,Lähteandmed!$C72,N93)</f>
        <v>0</v>
      </c>
      <c r="O94" s="3">
        <f>[1]!Olekuvorrand(O$4,O$5,O$8,5,O$11,Lähteandmed!$C72,O93)</f>
        <v>0</v>
      </c>
      <c r="P94" s="3">
        <f>[1]!Olekuvorrand(P$4,P$5,P$8,5,P$11,Lähteandmed!$C72,P93)</f>
        <v>0</v>
      </c>
      <c r="Q94" s="3">
        <f>[1]!Olekuvorrand(Q$4,Q$5,Q$8,5,Q$11,Lähteandmed!$C72,Q93)</f>
        <v>0</v>
      </c>
      <c r="R94" s="3">
        <f>[1]!Olekuvorrand(R$4,R$5,R$8,5,R$11,Lähteandmed!$C72,R93)</f>
        <v>0</v>
      </c>
      <c r="S94" s="3">
        <f>[1]!Olekuvorrand(S$4,S$5,S$8,5,S$11,Lähteandmed!$C72,S93)</f>
        <v>0</v>
      </c>
      <c r="T94" s="3">
        <f>[1]!Olekuvorrand(T$4,T$5,T$8,5,T$11,Lähteandmed!$C72,T93)</f>
        <v>0</v>
      </c>
      <c r="U94" s="3">
        <f>[1]!Olekuvorrand(U$4,U$5,U$8,5,U$11,Lähteandmed!$C72,U93)</f>
        <v>0</v>
      </c>
      <c r="V94" s="3">
        <f>[1]!Olekuvorrand(V$4,V$5,V$8,5,V$11,Lähteandmed!$C72,V93)</f>
        <v>0</v>
      </c>
      <c r="W94" s="3">
        <f>[1]!Olekuvorrand(W$4,W$5,W$8,5,W$11,Lähteandmed!$C72,W93)</f>
        <v>0</v>
      </c>
      <c r="X94" s="3">
        <f>[1]!Olekuvorrand(X$4,X$5,X$8,5,X$11,Lähteandmed!$C72,X93)</f>
        <v>0</v>
      </c>
      <c r="Y94" s="3">
        <f>[1]!Olekuvorrand(Y$4,Y$5,Y$8,5,Y$11,Lähteandmed!$C72,Y93)</f>
        <v>0</v>
      </c>
      <c r="Z94" s="3"/>
    </row>
    <row r="95" spans="1:26" x14ac:dyDescent="0.2">
      <c r="A95" s="187"/>
      <c r="B95" s="188"/>
      <c r="C95" s="3">
        <f>[1]!ripe(C94,C$11+Lähteandmed!$E72*$I$13,C$4,0)</f>
        <v>0</v>
      </c>
      <c r="D95" s="3">
        <f>[1]!ripe(D94,D$11+Lähteandmed!$E72*$I$13,D$4,0)</f>
        <v>0</v>
      </c>
      <c r="E95" s="3">
        <f>[1]!ripe(E94,E$11+Lähteandmed!$E72*$I$13,E$4,0)</f>
        <v>0</v>
      </c>
      <c r="F95" s="3">
        <f>[1]!ripe(F94,F$11+Lähteandmed!$E72*$I$13,F$4,0)</f>
        <v>0</v>
      </c>
      <c r="G95" s="3">
        <f>[1]!ripe(G94,G$11+Lähteandmed!$E72*$I$13,G$4,0)</f>
        <v>0</v>
      </c>
      <c r="H95" s="3">
        <f>[1]!ripe(H94,H$11+Lähteandmed!$E72*$I$13,H$4,0)</f>
        <v>0</v>
      </c>
      <c r="I95" s="3">
        <f>[1]!ripe(I94,I$11+Lähteandmed!$E72*$I$13,I$4,0)</f>
        <v>0</v>
      </c>
      <c r="J95" s="3">
        <f>[1]!ripe(J94,J$11+Lähteandmed!$E72*$I$13,J$4,0)</f>
        <v>0</v>
      </c>
      <c r="K95" s="3">
        <f>[1]!ripe(K94,K$11+Lähteandmed!$E72*$I$13,K$4,0)</f>
        <v>0</v>
      </c>
      <c r="L95" s="3">
        <f>[1]!ripe(L94,L$11+Lähteandmed!$E72*$I$13,L$4,0)</f>
        <v>0</v>
      </c>
      <c r="M95" s="3">
        <f>[1]!ripe(M94,M$11+Lähteandmed!$E72*$I$13,M$4,0)</f>
        <v>0</v>
      </c>
      <c r="N95" s="3">
        <f>[1]!ripe(N94,N$11+Lähteandmed!$E72*$I$13,N$4,0)</f>
        <v>0</v>
      </c>
      <c r="O95" s="3">
        <f>[1]!ripe(O94,O$11+Lähteandmed!$E72*$I$13,O$4,0)</f>
        <v>0</v>
      </c>
      <c r="P95" s="3">
        <f>[1]!ripe(P94,P$11+Lähteandmed!$E72*$I$13,P$4,0)</f>
        <v>0</v>
      </c>
      <c r="Q95" s="3">
        <f>[1]!ripe(Q94,Q$11+Lähteandmed!$E72*$I$13,Q$4,0)</f>
        <v>0</v>
      </c>
      <c r="R95" s="3">
        <f>[1]!ripe(R94,R$11+Lähteandmed!$E72*$I$13,R$4,0)</f>
        <v>0</v>
      </c>
      <c r="S95" s="3">
        <f>[1]!ripe(S94,S$11+Lähteandmed!$E72*$I$13,S$4,0)</f>
        <v>0</v>
      </c>
      <c r="T95" s="3">
        <f>[1]!ripe(T94,T$11+Lähteandmed!$E72*$I$13,T$4,0)</f>
        <v>0</v>
      </c>
      <c r="U95" s="3">
        <f>[1]!ripe(U94,U$11+Lähteandmed!$E72*$I$13,U$4,0)</f>
        <v>0</v>
      </c>
      <c r="V95" s="3">
        <f>[1]!ripe(V94,V$11+Lähteandmed!$E72*$I$13,V$4,0)</f>
        <v>0</v>
      </c>
      <c r="W95" s="3">
        <f>[1]!ripe(W94,W$11+Lähteandmed!$E72*$I$13,W$4,0)</f>
        <v>0</v>
      </c>
      <c r="X95" s="3">
        <f>[1]!ripe(X94,X$11+Lähteandmed!$E72*$I$13,X$4,0)</f>
        <v>0</v>
      </c>
      <c r="Y95" s="3">
        <f>[1]!ripe(Y94,Y$11+Lähteandmed!$E72*$I$13,Y$4,0)</f>
        <v>0</v>
      </c>
      <c r="Z95" s="3"/>
    </row>
    <row r="96" spans="1:26" x14ac:dyDescent="0.2">
      <c r="A96" s="42"/>
      <c r="B96" s="188"/>
      <c r="C96" s="55">
        <f t="shared" ref="C96:X96" si="54">C95/C$4^2*1000000</f>
        <v>0</v>
      </c>
      <c r="D96" s="55">
        <f t="shared" ref="D96" si="55">D95/D$4^2*1000000</f>
        <v>0</v>
      </c>
      <c r="E96" s="55">
        <f t="shared" si="54"/>
        <v>0</v>
      </c>
      <c r="F96" s="55">
        <f t="shared" si="54"/>
        <v>0</v>
      </c>
      <c r="G96" s="55">
        <f t="shared" si="54"/>
        <v>0</v>
      </c>
      <c r="H96" s="55">
        <f t="shared" si="54"/>
        <v>0</v>
      </c>
      <c r="I96" s="55">
        <f t="shared" si="54"/>
        <v>0</v>
      </c>
      <c r="J96" s="55">
        <f t="shared" si="54"/>
        <v>0</v>
      </c>
      <c r="K96" s="55">
        <f t="shared" si="54"/>
        <v>0</v>
      </c>
      <c r="L96" s="55">
        <f t="shared" si="54"/>
        <v>0</v>
      </c>
      <c r="M96" s="55">
        <f t="shared" si="54"/>
        <v>0</v>
      </c>
      <c r="N96" s="55">
        <f t="shared" si="54"/>
        <v>0</v>
      </c>
      <c r="O96" s="55">
        <f t="shared" si="54"/>
        <v>0</v>
      </c>
      <c r="P96" s="55">
        <f t="shared" si="54"/>
        <v>0</v>
      </c>
      <c r="Q96" s="55">
        <f t="shared" si="54"/>
        <v>0</v>
      </c>
      <c r="R96" s="55">
        <f t="shared" si="54"/>
        <v>0</v>
      </c>
      <c r="S96" s="55">
        <f t="shared" si="54"/>
        <v>0</v>
      </c>
      <c r="T96" s="55">
        <f t="shared" si="54"/>
        <v>0</v>
      </c>
      <c r="U96" s="55">
        <f t="shared" si="54"/>
        <v>0</v>
      </c>
      <c r="V96" s="55">
        <f t="shared" si="54"/>
        <v>0</v>
      </c>
      <c r="W96" s="55">
        <f t="shared" si="54"/>
        <v>0</v>
      </c>
      <c r="X96" s="55">
        <f t="shared" si="54"/>
        <v>0</v>
      </c>
      <c r="Y96" s="55">
        <f>Y95/Y$4^2*1000000</f>
        <v>0</v>
      </c>
      <c r="Z96" s="55"/>
    </row>
    <row r="97" spans="1:26" x14ac:dyDescent="0.2">
      <c r="A97" s="177">
        <v>18</v>
      </c>
      <c r="B97" s="189">
        <f>Lähteandmed!B75</f>
        <v>0</v>
      </c>
      <c r="C97" s="9">
        <f>SQRT((kaalutegur R_18*[1]!juhe(C5,6)+jaitetegur R_18*[1]!Jaitekoormus_EN(C$5,JaideJ,hj))^2+(tuuletegur R_18*[1]!Tuulekoormus_en(C$5,Qt,ht,zo,C$4,JaideJ,jaitetegur R_18))^2)</f>
        <v>0</v>
      </c>
      <c r="D97" s="9">
        <f>SQRT((kaalutegur R_18*[1]!juhe(D5,6)+jaitetegur R_18*[1]!Jaitekoormus_EN(D$5,JaideJ,hj))^2+(tuuletegur R_18*[1]!Tuulekoormus_en(D$5,Qt,ht,zo,D$4,JaideJ,jaitetegur R_18))^2)</f>
        <v>0</v>
      </c>
      <c r="E97" s="9">
        <f>SQRT((kaalutegur R_18*[1]!juhe(E5,6)+jaitetegur R_18*[1]!Jaitekoormus_EN(E$5,JaideJ,hj))^2+(tuuletegur R_18*[1]!Tuulekoormus_en(E$5,Qt,ht,zo,E$4,JaideJ,jaitetegur R_18))^2)</f>
        <v>0</v>
      </c>
      <c r="F97" s="9">
        <f>SQRT((kaalutegur R_18*[1]!juhe(F5,6)+jaitetegur R_18*[1]!Jaitekoormus_EN(F$5,JaideJ,hj))^2+(tuuletegur R_18*[1]!Tuulekoormus_en(F$5,Qt,ht,zo,F$4,JaideJ,jaitetegur R_18))^2)</f>
        <v>0</v>
      </c>
      <c r="G97" s="9">
        <f>SQRT((kaalutegur R_18*[1]!juhe(G5,6)+jaitetegur R_18*[1]!Jaitekoormus_EN(G$5,JaideJ,hj))^2+(tuuletegur R_18*[1]!Tuulekoormus_en(G$5,Qt,ht,zo,G$4,JaideJ,jaitetegur R_18))^2)</f>
        <v>0</v>
      </c>
      <c r="H97" s="9">
        <f>SQRT((kaalutegur R_18*[1]!juhe(H5,6)+jaitetegur R_18*[1]!Jaitekoormus_EN(H$5,JaideJ,hj))^2+(tuuletegur R_18*[1]!Tuulekoormus_en(H$5,Qt,ht,zo,H$4,JaideJ,jaitetegur R_18))^2)</f>
        <v>0</v>
      </c>
      <c r="I97" s="9">
        <f>SQRT((kaalutegur R_18*[1]!juhe(I5,6)+jaitetegur R_18*[1]!Jaitekoormus_EN(I$5,JaideJ,hj))^2+(tuuletegur R_18*[1]!Tuulekoormus_en(I$5,Qt,ht,zo,I$4,JaideJ,jaitetegur R_18))^2)</f>
        <v>0</v>
      </c>
      <c r="J97" s="9">
        <f>SQRT((kaalutegur R_18*[1]!juhe(J5,6)+jaitetegur R_18*[1]!Jaitekoormus_EN(J$5,JaideJ,hj))^2+(tuuletegur R_18*[1]!Tuulekoormus_en(J$5,Qt,ht,zo,J$4,JaideJ,jaitetegur R_18))^2)</f>
        <v>0</v>
      </c>
      <c r="K97" s="9">
        <f>SQRT((kaalutegur R_18*[1]!juhe(K5,6)+jaitetegur R_18*[1]!Jaitekoormus_EN(K$5,JaideJ,hj))^2+(tuuletegur R_18*[1]!Tuulekoormus_en(K$5,Qt,ht,zo,K$4,JaideJ,jaitetegur R_18))^2)</f>
        <v>0</v>
      </c>
      <c r="L97" s="9">
        <f>SQRT((kaalutegur R_18*[1]!juhe(L5,6)+jaitetegur R_18*[1]!Jaitekoormus_EN(L$5,JaideJ,hj))^2+(tuuletegur R_18*[1]!Tuulekoormus_en(L$5,Qt,ht,zo,L$4,JaideJ,jaitetegur R_18))^2)</f>
        <v>0</v>
      </c>
      <c r="M97" s="9">
        <f>SQRT((kaalutegur R_18*[1]!juhe(M5,6)+jaitetegur R_18*[1]!Jaitekoormus_EN(M$5,JaideJ,hj))^2+(tuuletegur R_18*[1]!Tuulekoormus_en(M$5,Qt,ht,zo,M$4,JaideJ,jaitetegur R_18))^2)</f>
        <v>0</v>
      </c>
      <c r="N97" s="9">
        <f>SQRT((kaalutegur R_18*[1]!juhe(N5,6)+jaitetegur R_18*[1]!Jaitekoormus_EN(N$5,JaideJ,hj))^2+(tuuletegur R_18*[1]!Tuulekoormus_en(N$5,Qt,ht,zo,N$4,JaideJ,jaitetegur R_18))^2)</f>
        <v>0</v>
      </c>
      <c r="O97" s="9">
        <f>SQRT((kaalutegur R_18*[1]!juhe(O5,6)+jaitetegur R_18*[1]!Jaitekoormus_EN(O$5,JaideJ,hj))^2+(tuuletegur R_18*[1]!Tuulekoormus_en(O$5,Qt,ht,zo,O$4,JaideJ,jaitetegur R_18))^2)</f>
        <v>0</v>
      </c>
      <c r="P97" s="9">
        <f>SQRT((kaalutegur R_18*[1]!juhe(P5,6)+jaitetegur R_18*[1]!Jaitekoormus_EN(P$5,JaideJ,hj))^2+(tuuletegur R_18*[1]!Tuulekoormus_en(P$5,Qt,ht,zo,P$4,JaideJ,jaitetegur R_18))^2)</f>
        <v>0</v>
      </c>
      <c r="Q97" s="9">
        <f>SQRT((kaalutegur R_18*[1]!juhe(Q5,6)+jaitetegur R_18*[1]!Jaitekoormus_EN(Q$5,JaideJ,hj))^2+(tuuletegur R_18*[1]!Tuulekoormus_en(Q$5,Qt,ht,zo,Q$4,JaideJ,jaitetegur R_18))^2)</f>
        <v>0</v>
      </c>
      <c r="R97" s="9">
        <f>SQRT((kaalutegur R_18*[1]!juhe(R5,6)+jaitetegur R_18*[1]!Jaitekoormus_EN(R$5,JaideJ,hj))^2+(tuuletegur R_18*[1]!Tuulekoormus_en(R$5,Qt,ht,zo,R$4,JaideJ,jaitetegur R_18))^2)</f>
        <v>0</v>
      </c>
      <c r="S97" s="9">
        <f>SQRT((kaalutegur R_18*[1]!juhe(S5,6)+jaitetegur R_18*[1]!Jaitekoormus_EN(S$5,JaideJ,hj))^2+(tuuletegur R_18*[1]!Tuulekoormus_en(S$5,Qt,ht,zo,S$4,JaideJ,jaitetegur R_18))^2)</f>
        <v>0</v>
      </c>
      <c r="T97" s="9">
        <f>SQRT((kaalutegur R_18*[1]!juhe(T5,6)+jaitetegur R_18*[1]!Jaitekoormus_EN(T$5,JaideJ,hj))^2+(tuuletegur R_18*[1]!Tuulekoormus_en(T$5,Qt,ht,zo,T$4,JaideJ,jaitetegur R_18))^2)</f>
        <v>0</v>
      </c>
      <c r="U97" s="9">
        <f>SQRT((kaalutegur R_18*[1]!juhe(U5,6)+jaitetegur R_18*[1]!Jaitekoormus_EN(U$5,JaideJ,hj))^2+(tuuletegur R_18*[1]!Tuulekoormus_en(U$5,Qt,ht,zo,U$4,JaideJ,jaitetegur R_18))^2)</f>
        <v>0</v>
      </c>
      <c r="V97" s="9">
        <f>SQRT((kaalutegur R_18*[1]!juhe(V5,6)+jaitetegur R_18*[1]!Jaitekoormus_EN(V$5,JaideJ,hj))^2+(tuuletegur R_18*[1]!Tuulekoormus_en(V$5,Qt,ht,zo,V$4,JaideJ,jaitetegur R_18))^2)</f>
        <v>0</v>
      </c>
      <c r="W97" s="9">
        <f>SQRT((kaalutegur R_18*[1]!juhe(W5,6)+jaitetegur R_18*[1]!Jaitekoormus_EN(W$5,JaideJ,hj))^2+(tuuletegur R_18*[1]!Tuulekoormus_en(W$5,Qt,ht,zo,W$4,JaideJ,jaitetegur R_18))^2)</f>
        <v>0</v>
      </c>
      <c r="X97" s="9">
        <f>SQRT((kaalutegur R_18*[1]!juhe(X5,6)+jaitetegur R_18*[1]!Jaitekoormus_EN(X$5,JaideJ,hj))^2+(tuuletegur R_18*[1]!Tuulekoormus_en(X$5,Qt,ht,zo,X$4,JaideJ,jaitetegur R_18))^2)</f>
        <v>0</v>
      </c>
      <c r="Y97" s="9">
        <f>SQRT((kaalutegur R_18*[1]!juhe(Y5,6)+jaitetegur R_18*[1]!Jaitekoormus_EN(Y$5,JaideJ,hj))^2+(tuuletegur R_18*[1]!Tuulekoormus_en(Y$5,Qt,ht,zo,Y$4,JaideJ,jaitetegur R_18))^2)</f>
        <v>0</v>
      </c>
      <c r="Z97" s="9"/>
    </row>
    <row r="98" spans="1:26" x14ac:dyDescent="0.2">
      <c r="A98" s="177"/>
      <c r="B98" s="189"/>
      <c r="C98" s="22">
        <f>[1]!Olekuvorrand(C$4,C$5,C$8,5,C$11,Lähteandmed!$C75,C97)</f>
        <v>0</v>
      </c>
      <c r="D98" s="22">
        <f>[1]!Olekuvorrand(D$4,D$5,D$8,5,D$11,Lähteandmed!$C75,D97)</f>
        <v>0</v>
      </c>
      <c r="E98" s="22">
        <f>[1]!Olekuvorrand(E$4,E$5,E$8,5,E$11,Lähteandmed!$C75,E97)</f>
        <v>0</v>
      </c>
      <c r="F98" s="22">
        <f>[1]!Olekuvorrand(F$4,F$5,F$8,5,F$11,Lähteandmed!$C75,F97)</f>
        <v>0</v>
      </c>
      <c r="G98" s="22">
        <f>[1]!Olekuvorrand(G$4,G$5,G$8,5,G$11,Lähteandmed!$C75,G97)</f>
        <v>0</v>
      </c>
      <c r="H98" s="22">
        <f>[1]!Olekuvorrand(H$4,H$5,H$8,5,H$11,Lähteandmed!$C75,H97)</f>
        <v>0</v>
      </c>
      <c r="I98" s="22">
        <f>[1]!Olekuvorrand(I$4,I$5,I$8,5,I$11,Lähteandmed!$C75,I97)</f>
        <v>0</v>
      </c>
      <c r="J98" s="22">
        <f>[1]!Olekuvorrand(J$4,J$5,J$8,5,J$11,Lähteandmed!$C75,J97)</f>
        <v>0</v>
      </c>
      <c r="K98" s="22">
        <f>[1]!Olekuvorrand(K$4,K$5,K$8,5,K$11,Lähteandmed!$C75,K97)</f>
        <v>0</v>
      </c>
      <c r="L98" s="22">
        <f>[1]!Olekuvorrand(L$4,L$5,L$8,5,L$11,Lähteandmed!$C75,L97)</f>
        <v>0</v>
      </c>
      <c r="M98" s="22">
        <f>[1]!Olekuvorrand(M$4,M$5,M$8,5,M$11,Lähteandmed!$C75,M97)</f>
        <v>0</v>
      </c>
      <c r="N98" s="22">
        <f>[1]!Olekuvorrand(N$4,N$5,N$8,5,N$11,Lähteandmed!$C75,N97)</f>
        <v>0</v>
      </c>
      <c r="O98" s="22">
        <f>[1]!Olekuvorrand(O$4,O$5,O$8,5,O$11,Lähteandmed!$C75,O97)</f>
        <v>0</v>
      </c>
      <c r="P98" s="22">
        <f>[1]!Olekuvorrand(P$4,P$5,P$8,5,P$11,Lähteandmed!$C75,P97)</f>
        <v>0</v>
      </c>
      <c r="Q98" s="22">
        <f>[1]!Olekuvorrand(Q$4,Q$5,Q$8,5,Q$11,Lähteandmed!$C75,Q97)</f>
        <v>0</v>
      </c>
      <c r="R98" s="22">
        <f>[1]!Olekuvorrand(R$4,R$5,R$8,5,R$11,Lähteandmed!$C75,R97)</f>
        <v>0</v>
      </c>
      <c r="S98" s="22">
        <f>[1]!Olekuvorrand(S$4,S$5,S$8,5,S$11,Lähteandmed!$C75,S97)</f>
        <v>0</v>
      </c>
      <c r="T98" s="22">
        <f>[1]!Olekuvorrand(T$4,T$5,T$8,5,T$11,Lähteandmed!$C75,T97)</f>
        <v>0</v>
      </c>
      <c r="U98" s="22">
        <f>[1]!Olekuvorrand(U$4,U$5,U$8,5,U$11,Lähteandmed!$C75,U97)</f>
        <v>0</v>
      </c>
      <c r="V98" s="22">
        <f>[1]!Olekuvorrand(V$4,V$5,V$8,5,V$11,Lähteandmed!$C75,V97)</f>
        <v>0</v>
      </c>
      <c r="W98" s="22">
        <f>[1]!Olekuvorrand(W$4,W$5,W$8,5,W$11,Lähteandmed!$C75,W97)</f>
        <v>0</v>
      </c>
      <c r="X98" s="22">
        <f>[1]!Olekuvorrand(X$4,X$5,X$8,5,X$11,Lähteandmed!$C75,X97)</f>
        <v>0</v>
      </c>
      <c r="Y98" s="22">
        <f>[1]!Olekuvorrand(Y$4,Y$5,Y$8,5,Y$11,Lähteandmed!$C75,Y97)</f>
        <v>0</v>
      </c>
      <c r="Z98" s="22"/>
    </row>
    <row r="99" spans="1:26" x14ac:dyDescent="0.2">
      <c r="A99" s="177"/>
      <c r="B99" s="189"/>
      <c r="C99" s="9">
        <f>[1]!ripe(C98,C$11+Lähteandmed!$E75*$I$13,C$4,0)</f>
        <v>0</v>
      </c>
      <c r="D99" s="9">
        <f>[1]!ripe(D98,D$11+Lähteandmed!$E75*$I$13,D$4,0)</f>
        <v>0</v>
      </c>
      <c r="E99" s="9">
        <f>[1]!ripe(E98,E$11+Lähteandmed!$E75*$I$13,E$4,0)</f>
        <v>0</v>
      </c>
      <c r="F99" s="9">
        <f>[1]!ripe(F98,F$11+Lähteandmed!$E75*$I$13,F$4,0)</f>
        <v>0</v>
      </c>
      <c r="G99" s="9">
        <f>[1]!ripe(G98,G$11+Lähteandmed!$E75*$I$13,G$4,0)</f>
        <v>0</v>
      </c>
      <c r="H99" s="9">
        <f>[1]!ripe(H98,H$11+Lähteandmed!$E75*$I$13,H$4,0)</f>
        <v>0</v>
      </c>
      <c r="I99" s="9">
        <f>[1]!ripe(I98,I$11+Lähteandmed!$E75*$I$13,I$4,0)</f>
        <v>0</v>
      </c>
      <c r="J99" s="9">
        <f>[1]!ripe(J98,J$11+Lähteandmed!$E75*$I$13,J$4,0)</f>
        <v>0</v>
      </c>
      <c r="K99" s="9">
        <f>[1]!ripe(K98,K$11+Lähteandmed!$E75*$I$13,K$4,0)</f>
        <v>0</v>
      </c>
      <c r="L99" s="9">
        <f>[1]!ripe(L98,L$11+Lähteandmed!$E75*$I$13,L$4,0)</f>
        <v>0</v>
      </c>
      <c r="M99" s="9">
        <f>[1]!ripe(M98,M$11+Lähteandmed!$E75*$I$13,M$4,0)</f>
        <v>0</v>
      </c>
      <c r="N99" s="9">
        <f>[1]!ripe(N98,N$11+Lähteandmed!$E75*$I$13,N$4,0)</f>
        <v>0</v>
      </c>
      <c r="O99" s="9">
        <f>[1]!ripe(O98,O$11+Lähteandmed!$E75*$I$13,O$4,0)</f>
        <v>0</v>
      </c>
      <c r="P99" s="9">
        <f>[1]!ripe(P98,P$11+Lähteandmed!$E75*$I$13,P$4,0)</f>
        <v>0</v>
      </c>
      <c r="Q99" s="9">
        <f>[1]!ripe(Q98,Q$11+Lähteandmed!$E75*$I$13,Q$4,0)</f>
        <v>0</v>
      </c>
      <c r="R99" s="9">
        <f>[1]!ripe(R98,R$11+Lähteandmed!$E75*$I$13,R$4,0)</f>
        <v>0</v>
      </c>
      <c r="S99" s="9">
        <f>[1]!ripe(S98,S$11+Lähteandmed!$E75*$I$13,S$4,0)</f>
        <v>0</v>
      </c>
      <c r="T99" s="9">
        <f>[1]!ripe(T98,T$11+Lähteandmed!$E75*$I$13,T$4,0)</f>
        <v>0</v>
      </c>
      <c r="U99" s="9">
        <f>[1]!ripe(U98,U$11+Lähteandmed!$E75*$I$13,U$4,0)</f>
        <v>0</v>
      </c>
      <c r="V99" s="9">
        <f>[1]!ripe(V98,V$11+Lähteandmed!$E75*$I$13,V$4,0)</f>
        <v>0</v>
      </c>
      <c r="W99" s="9">
        <f>[1]!ripe(W98,W$11+Lähteandmed!$E75*$I$13,W$4,0)</f>
        <v>0</v>
      </c>
      <c r="X99" s="9">
        <f>[1]!ripe(X98,X$11+Lähteandmed!$E75*$I$13,X$4,0)</f>
        <v>0</v>
      </c>
      <c r="Y99" s="9">
        <f>[1]!ripe(Y98,Y$11+Lähteandmed!$E75*$I$13,Y$4,0)</f>
        <v>0</v>
      </c>
      <c r="Z99" s="9"/>
    </row>
    <row r="100" spans="1:26" x14ac:dyDescent="0.2">
      <c r="A100" s="39"/>
      <c r="B100" s="189"/>
      <c r="C100" s="56">
        <f t="shared" ref="C100:X100" si="56">C99/C$4^2*1000000</f>
        <v>0</v>
      </c>
      <c r="D100" s="56">
        <f t="shared" ref="D100" si="57">D99/D$4^2*1000000</f>
        <v>0</v>
      </c>
      <c r="E100" s="56">
        <f t="shared" si="56"/>
        <v>0</v>
      </c>
      <c r="F100" s="56">
        <f t="shared" si="56"/>
        <v>0</v>
      </c>
      <c r="G100" s="56">
        <f t="shared" si="56"/>
        <v>0</v>
      </c>
      <c r="H100" s="56">
        <f t="shared" si="56"/>
        <v>0</v>
      </c>
      <c r="I100" s="56">
        <f t="shared" si="56"/>
        <v>0</v>
      </c>
      <c r="J100" s="56">
        <f t="shared" si="56"/>
        <v>0</v>
      </c>
      <c r="K100" s="56">
        <f t="shared" si="56"/>
        <v>0</v>
      </c>
      <c r="L100" s="56">
        <f t="shared" si="56"/>
        <v>0</v>
      </c>
      <c r="M100" s="56">
        <f t="shared" si="56"/>
        <v>0</v>
      </c>
      <c r="N100" s="56">
        <f t="shared" si="56"/>
        <v>0</v>
      </c>
      <c r="O100" s="56">
        <f t="shared" si="56"/>
        <v>0</v>
      </c>
      <c r="P100" s="56">
        <f t="shared" si="56"/>
        <v>0</v>
      </c>
      <c r="Q100" s="56">
        <f t="shared" si="56"/>
        <v>0</v>
      </c>
      <c r="R100" s="56">
        <f t="shared" si="56"/>
        <v>0</v>
      </c>
      <c r="S100" s="56">
        <f t="shared" si="56"/>
        <v>0</v>
      </c>
      <c r="T100" s="56">
        <f t="shared" si="56"/>
        <v>0</v>
      </c>
      <c r="U100" s="56">
        <f t="shared" si="56"/>
        <v>0</v>
      </c>
      <c r="V100" s="56">
        <f t="shared" si="56"/>
        <v>0</v>
      </c>
      <c r="W100" s="56">
        <f t="shared" si="56"/>
        <v>0</v>
      </c>
      <c r="X100" s="56">
        <f t="shared" si="56"/>
        <v>0</v>
      </c>
      <c r="Y100" s="56">
        <f>Y99/Y$4^2*1000000</f>
        <v>0</v>
      </c>
      <c r="Z100" s="56"/>
    </row>
    <row r="101" spans="1:26" x14ac:dyDescent="0.2">
      <c r="A101" s="187">
        <v>19</v>
      </c>
      <c r="B101" s="188">
        <f>Lähteandmed!B78</f>
        <v>0</v>
      </c>
      <c r="C101" s="6">
        <f>SQRT((kaalutegur R_19*[1]!juhe(C5,6)+jaitetegur R_19*[1]!Jaitekoormus_EN(C$5,JaideJ,hj))^2+(tuuletegur R_19*[1]!Tuulekoormus_en(C$5,Qt,ht,zo,C$4,JaideJ,jaitetegur R_19))^2)</f>
        <v>0</v>
      </c>
      <c r="D101" s="6">
        <f>SQRT((kaalutegur R_19*[1]!juhe(D5,6)+jaitetegur R_19*[1]!Jaitekoormus_EN(D$5,JaideJ,hj))^2+(tuuletegur R_19*[1]!Tuulekoormus_en(D$5,Qt,ht,zo,D$4,JaideJ,jaitetegur R_19))^2)</f>
        <v>0</v>
      </c>
      <c r="E101" s="6">
        <f>SQRT((kaalutegur R_19*[1]!juhe(E5,6)+jaitetegur R_19*[1]!Jaitekoormus_EN(E$5,JaideJ,hj))^2+(tuuletegur R_19*[1]!Tuulekoormus_en(E$5,Qt,ht,zo,E$4,JaideJ,jaitetegur R_19))^2)</f>
        <v>0</v>
      </c>
      <c r="F101" s="6">
        <f>SQRT((kaalutegur R_19*[1]!juhe(F5,6)+jaitetegur R_19*[1]!Jaitekoormus_EN(F$5,JaideJ,hj))^2+(tuuletegur R_19*[1]!Tuulekoormus_en(F$5,Qt,ht,zo,F$4,JaideJ,jaitetegur R_19))^2)</f>
        <v>0</v>
      </c>
      <c r="G101" s="6">
        <f>SQRT((kaalutegur R_19*[1]!juhe(G5,6)+jaitetegur R_19*[1]!Jaitekoormus_EN(G$5,JaideJ,hj))^2+(tuuletegur R_19*[1]!Tuulekoormus_en(G$5,Qt,ht,zo,G$4,JaideJ,jaitetegur R_19))^2)</f>
        <v>0</v>
      </c>
      <c r="H101" s="6">
        <f>SQRT((kaalutegur R_19*[1]!juhe(H5,6)+jaitetegur R_19*[1]!Jaitekoormus_EN(H$5,JaideJ,hj))^2+(tuuletegur R_19*[1]!Tuulekoormus_en(H$5,Qt,ht,zo,H$4,JaideJ,jaitetegur R_19))^2)</f>
        <v>0</v>
      </c>
      <c r="I101" s="6">
        <f>SQRT((kaalutegur R_19*[1]!juhe(I5,6)+jaitetegur R_19*[1]!Jaitekoormus_EN(I$5,JaideJ,hj))^2+(tuuletegur R_19*[1]!Tuulekoormus_en(I$5,Qt,ht,zo,I$4,JaideJ,jaitetegur R_19))^2)</f>
        <v>0</v>
      </c>
      <c r="J101" s="6">
        <f>SQRT((kaalutegur R_19*[1]!juhe(J5,6)+jaitetegur R_19*[1]!Jaitekoormus_EN(J$5,JaideJ,hj))^2+(tuuletegur R_19*[1]!Tuulekoormus_en(J$5,Qt,ht,zo,J$4,JaideJ,jaitetegur R_19))^2)</f>
        <v>0</v>
      </c>
      <c r="K101" s="6">
        <f>SQRT((kaalutegur R_19*[1]!juhe(K5,6)+jaitetegur R_19*[1]!Jaitekoormus_EN(K$5,JaideJ,hj))^2+(tuuletegur R_19*[1]!Tuulekoormus_en(K$5,Qt,ht,zo,K$4,JaideJ,jaitetegur R_19))^2)</f>
        <v>0</v>
      </c>
      <c r="L101" s="6">
        <f>SQRT((kaalutegur R_19*[1]!juhe(L5,6)+jaitetegur R_19*[1]!Jaitekoormus_EN(L$5,JaideJ,hj))^2+(tuuletegur R_19*[1]!Tuulekoormus_en(L$5,Qt,ht,zo,L$4,JaideJ,jaitetegur R_19))^2)</f>
        <v>0</v>
      </c>
      <c r="M101" s="6">
        <f>SQRT((kaalutegur R_19*[1]!juhe(M5,6)+jaitetegur R_19*[1]!Jaitekoormus_EN(M$5,JaideJ,hj))^2+(tuuletegur R_19*[1]!Tuulekoormus_en(M$5,Qt,ht,zo,M$4,JaideJ,jaitetegur R_19))^2)</f>
        <v>0</v>
      </c>
      <c r="N101" s="6">
        <f>SQRT((kaalutegur R_19*[1]!juhe(N5,6)+jaitetegur R_19*[1]!Jaitekoormus_EN(N$5,JaideJ,hj))^2+(tuuletegur R_19*[1]!Tuulekoormus_en(N$5,Qt,ht,zo,N$4,JaideJ,jaitetegur R_19))^2)</f>
        <v>0</v>
      </c>
      <c r="O101" s="6">
        <f>SQRT((kaalutegur R_19*[1]!juhe(O5,6)+jaitetegur R_19*[1]!Jaitekoormus_EN(O$5,JaideJ,hj))^2+(tuuletegur R_19*[1]!Tuulekoormus_en(O$5,Qt,ht,zo,O$4,JaideJ,jaitetegur R_19))^2)</f>
        <v>0</v>
      </c>
      <c r="P101" s="6">
        <f>SQRT((kaalutegur R_19*[1]!juhe(P5,6)+jaitetegur R_19*[1]!Jaitekoormus_EN(P$5,JaideJ,hj))^2+(tuuletegur R_19*[1]!Tuulekoormus_en(P$5,Qt,ht,zo,P$4,JaideJ,jaitetegur R_19))^2)</f>
        <v>0</v>
      </c>
      <c r="Q101" s="6">
        <f>SQRT((kaalutegur R_19*[1]!juhe(Q5,6)+jaitetegur R_19*[1]!Jaitekoormus_EN(Q$5,JaideJ,hj))^2+(tuuletegur R_19*[1]!Tuulekoormus_en(Q$5,Qt,ht,zo,Q$4,JaideJ,jaitetegur R_19))^2)</f>
        <v>0</v>
      </c>
      <c r="R101" s="6">
        <f>SQRT((kaalutegur R_19*[1]!juhe(R5,6)+jaitetegur R_19*[1]!Jaitekoormus_EN(R$5,JaideJ,hj))^2+(tuuletegur R_19*[1]!Tuulekoormus_en(R$5,Qt,ht,zo,R$4,JaideJ,jaitetegur R_19))^2)</f>
        <v>0</v>
      </c>
      <c r="S101" s="6">
        <f>SQRT((kaalutegur R_19*[1]!juhe(S5,6)+jaitetegur R_19*[1]!Jaitekoormus_EN(S$5,JaideJ,hj))^2+(tuuletegur R_19*[1]!Tuulekoormus_en(S$5,Qt,ht,zo,S$4,JaideJ,jaitetegur R_19))^2)</f>
        <v>0</v>
      </c>
      <c r="T101" s="6">
        <f>SQRT((kaalutegur R_19*[1]!juhe(T5,6)+jaitetegur R_19*[1]!Jaitekoormus_EN(T$5,JaideJ,hj))^2+(tuuletegur R_19*[1]!Tuulekoormus_en(T$5,Qt,ht,zo,T$4,JaideJ,jaitetegur R_19))^2)</f>
        <v>0</v>
      </c>
      <c r="U101" s="6">
        <f>SQRT((kaalutegur R_19*[1]!juhe(U5,6)+jaitetegur R_19*[1]!Jaitekoormus_EN(U$5,JaideJ,hj))^2+(tuuletegur R_19*[1]!Tuulekoormus_en(U$5,Qt,ht,zo,U$4,JaideJ,jaitetegur R_19))^2)</f>
        <v>0</v>
      </c>
      <c r="V101" s="6">
        <f>SQRT((kaalutegur R_19*[1]!juhe(V5,6)+jaitetegur R_19*[1]!Jaitekoormus_EN(V$5,JaideJ,hj))^2+(tuuletegur R_19*[1]!Tuulekoormus_en(V$5,Qt,ht,zo,V$4,JaideJ,jaitetegur R_19))^2)</f>
        <v>0</v>
      </c>
      <c r="W101" s="6">
        <f>SQRT((kaalutegur R_19*[1]!juhe(W5,6)+jaitetegur R_19*[1]!Jaitekoormus_EN(W$5,JaideJ,hj))^2+(tuuletegur R_19*[1]!Tuulekoormus_en(W$5,Qt,ht,zo,W$4,JaideJ,jaitetegur R_19))^2)</f>
        <v>0</v>
      </c>
      <c r="X101" s="6">
        <f>SQRT((kaalutegur R_19*[1]!juhe(X5,6)+jaitetegur R_19*[1]!Jaitekoormus_EN(X$5,JaideJ,hj))^2+(tuuletegur R_19*[1]!Tuulekoormus_en(X$5,Qt,ht,zo,X$4,JaideJ,jaitetegur R_19))^2)</f>
        <v>0</v>
      </c>
      <c r="Y101" s="6">
        <f>SQRT((kaalutegur R_19*[1]!juhe(Y5,6)+jaitetegur R_19*[1]!Jaitekoormus_EN(Y$5,JaideJ,hj))^2+(tuuletegur R_19*[1]!Tuulekoormus_en(Y$5,Qt,ht,zo,Y$4,JaideJ,jaitetegur R_19))^2)</f>
        <v>0</v>
      </c>
      <c r="Z101" s="6"/>
    </row>
    <row r="102" spans="1:26" x14ac:dyDescent="0.2">
      <c r="A102" s="187"/>
      <c r="B102" s="188"/>
      <c r="C102" s="3">
        <f>[1]!Olekuvorrand(C$4,C$5,C$8,5,C$11,Lähteandmed!$C78,C101)</f>
        <v>0</v>
      </c>
      <c r="D102" s="3">
        <f>[1]!Olekuvorrand(D$4,D$5,D$8,5,D$11,Lähteandmed!$C78,D101)</f>
        <v>0</v>
      </c>
      <c r="E102" s="3">
        <f>[1]!Olekuvorrand(E$4,E$5,E$8,5,E$11,Lähteandmed!$C78,E101)</f>
        <v>0</v>
      </c>
      <c r="F102" s="3">
        <f>[1]!Olekuvorrand(F$4,F$5,F$8,5,F$11,Lähteandmed!$C78,F101)</f>
        <v>0</v>
      </c>
      <c r="G102" s="3">
        <f>[1]!Olekuvorrand(G$4,G$5,G$8,5,G$11,Lähteandmed!$C78,G101)</f>
        <v>0</v>
      </c>
      <c r="H102" s="3">
        <f>[1]!Olekuvorrand(H$4,H$5,H$8,5,H$11,Lähteandmed!$C78,H101)</f>
        <v>0</v>
      </c>
      <c r="I102" s="3">
        <f>[1]!Olekuvorrand(I$4,I$5,I$8,5,I$11,Lähteandmed!$C78,I101)</f>
        <v>0</v>
      </c>
      <c r="J102" s="3">
        <f>[1]!Olekuvorrand(J$4,J$5,J$8,5,J$11,Lähteandmed!$C78,J101)</f>
        <v>0</v>
      </c>
      <c r="K102" s="3">
        <f>[1]!Olekuvorrand(K$4,K$5,K$8,5,K$11,Lähteandmed!$C78,K101)</f>
        <v>0</v>
      </c>
      <c r="L102" s="3">
        <f>[1]!Olekuvorrand(L$4,L$5,L$8,5,L$11,Lähteandmed!$C78,L101)</f>
        <v>0</v>
      </c>
      <c r="M102" s="3">
        <f>[1]!Olekuvorrand(M$4,M$5,M$8,5,M$11,Lähteandmed!$C78,M101)</f>
        <v>0</v>
      </c>
      <c r="N102" s="3">
        <f>[1]!Olekuvorrand(N$4,N$5,N$8,5,N$11,Lähteandmed!$C78,N101)</f>
        <v>0</v>
      </c>
      <c r="O102" s="3">
        <f>[1]!Olekuvorrand(O$4,O$5,O$8,5,O$11,Lähteandmed!$C78,O101)</f>
        <v>0</v>
      </c>
      <c r="P102" s="3">
        <f>[1]!Olekuvorrand(P$4,P$5,P$8,5,P$11,Lähteandmed!$C78,P101)</f>
        <v>0</v>
      </c>
      <c r="Q102" s="3">
        <f>[1]!Olekuvorrand(Q$4,Q$5,Q$8,5,Q$11,Lähteandmed!$C78,Q101)</f>
        <v>0</v>
      </c>
      <c r="R102" s="3">
        <f>[1]!Olekuvorrand(R$4,R$5,R$8,5,R$11,Lähteandmed!$C78,R101)</f>
        <v>0</v>
      </c>
      <c r="S102" s="3">
        <f>[1]!Olekuvorrand(S$4,S$5,S$8,5,S$11,Lähteandmed!$C78,S101)</f>
        <v>0</v>
      </c>
      <c r="T102" s="3">
        <f>[1]!Olekuvorrand(T$4,T$5,T$8,5,T$11,Lähteandmed!$C78,T101)</f>
        <v>0</v>
      </c>
      <c r="U102" s="3">
        <f>[1]!Olekuvorrand(U$4,U$5,U$8,5,U$11,Lähteandmed!$C78,U101)</f>
        <v>0</v>
      </c>
      <c r="V102" s="3">
        <f>[1]!Olekuvorrand(V$4,V$5,V$8,5,V$11,Lähteandmed!$C78,V101)</f>
        <v>0</v>
      </c>
      <c r="W102" s="3">
        <f>[1]!Olekuvorrand(W$4,W$5,W$8,5,W$11,Lähteandmed!$C78,W101)</f>
        <v>0</v>
      </c>
      <c r="X102" s="3">
        <f>[1]!Olekuvorrand(X$4,X$5,X$8,5,X$11,Lähteandmed!$C78,X101)</f>
        <v>0</v>
      </c>
      <c r="Y102" s="3">
        <f>[1]!Olekuvorrand(Y$4,Y$5,Y$8,5,Y$11,Lähteandmed!$C78,Y101)</f>
        <v>0</v>
      </c>
      <c r="Z102" s="3"/>
    </row>
    <row r="103" spans="1:26" x14ac:dyDescent="0.2">
      <c r="A103" s="187"/>
      <c r="B103" s="188"/>
      <c r="C103" s="3">
        <f>[1]!ripe(C102,C$11+Lähteandmed!$E78*$I$13,C$4,0)</f>
        <v>0</v>
      </c>
      <c r="D103" s="3">
        <f>[1]!ripe(D102,D$11+Lähteandmed!$E78*$I$13,D$4,0)</f>
        <v>0</v>
      </c>
      <c r="E103" s="3">
        <f>[1]!ripe(E102,E$11+Lähteandmed!$E78*$I$13,E$4,0)</f>
        <v>0</v>
      </c>
      <c r="F103" s="3">
        <f>[1]!ripe(F102,F$11+Lähteandmed!$E78*$I$13,F$4,0)</f>
        <v>0</v>
      </c>
      <c r="G103" s="3">
        <f>[1]!ripe(G102,G$11+Lähteandmed!$E78*$I$13,G$4,0)</f>
        <v>0</v>
      </c>
      <c r="H103" s="3">
        <f>[1]!ripe(H102,H$11+Lähteandmed!$E78*$I$13,H$4,0)</f>
        <v>0</v>
      </c>
      <c r="I103" s="3">
        <f>[1]!ripe(I102,I$11+Lähteandmed!$E78*$I$13,I$4,0)</f>
        <v>0</v>
      </c>
      <c r="J103" s="3">
        <f>[1]!ripe(J102,J$11+Lähteandmed!$E78*$I$13,J$4,0)</f>
        <v>0</v>
      </c>
      <c r="K103" s="3">
        <f>[1]!ripe(K102,K$11+Lähteandmed!$E78*$I$13,K$4,0)</f>
        <v>0</v>
      </c>
      <c r="L103" s="3">
        <f>[1]!ripe(L102,L$11+Lähteandmed!$E78*$I$13,L$4,0)</f>
        <v>0</v>
      </c>
      <c r="M103" s="3">
        <f>[1]!ripe(M102,M$11+Lähteandmed!$E78*$I$13,M$4,0)</f>
        <v>0</v>
      </c>
      <c r="N103" s="3">
        <f>[1]!ripe(N102,N$11+Lähteandmed!$E78*$I$13,N$4,0)</f>
        <v>0</v>
      </c>
      <c r="O103" s="3">
        <f>[1]!ripe(O102,O$11+Lähteandmed!$E78*$I$13,O$4,0)</f>
        <v>0</v>
      </c>
      <c r="P103" s="3">
        <f>[1]!ripe(P102,P$11+Lähteandmed!$E78*$I$13,P$4,0)</f>
        <v>0</v>
      </c>
      <c r="Q103" s="3">
        <f>[1]!ripe(Q102,Q$11+Lähteandmed!$E78*$I$13,Q$4,0)</f>
        <v>0</v>
      </c>
      <c r="R103" s="3">
        <f>[1]!ripe(R102,R$11+Lähteandmed!$E78*$I$13,R$4,0)</f>
        <v>0</v>
      </c>
      <c r="S103" s="3">
        <f>[1]!ripe(S102,S$11+Lähteandmed!$E78*$I$13,S$4,0)</f>
        <v>0</v>
      </c>
      <c r="T103" s="3">
        <f>[1]!ripe(T102,T$11+Lähteandmed!$E78*$I$13,T$4,0)</f>
        <v>0</v>
      </c>
      <c r="U103" s="3">
        <f>[1]!ripe(U102,U$11+Lähteandmed!$E78*$I$13,U$4,0)</f>
        <v>0</v>
      </c>
      <c r="V103" s="3">
        <f>[1]!ripe(V102,V$11+Lähteandmed!$E78*$I$13,V$4,0)</f>
        <v>0</v>
      </c>
      <c r="W103" s="3">
        <f>[1]!ripe(W102,W$11+Lähteandmed!$E78*$I$13,W$4,0)</f>
        <v>0</v>
      </c>
      <c r="X103" s="3">
        <f>[1]!ripe(X102,X$11+Lähteandmed!$E78*$I$13,X$4,0)</f>
        <v>0</v>
      </c>
      <c r="Y103" s="3">
        <f>[1]!ripe(Y102,Y$11+Lähteandmed!$E78*$I$13,Y$4,0)</f>
        <v>0</v>
      </c>
      <c r="Z103" s="3"/>
    </row>
    <row r="104" spans="1:26" x14ac:dyDescent="0.2">
      <c r="A104" s="42"/>
      <c r="B104" s="188"/>
      <c r="C104" s="55">
        <f t="shared" ref="C104:X104" si="58">C103/C$4^2*1000000</f>
        <v>0</v>
      </c>
      <c r="D104" s="55">
        <f t="shared" ref="D104" si="59">D103/D$4^2*1000000</f>
        <v>0</v>
      </c>
      <c r="E104" s="55">
        <f t="shared" si="58"/>
        <v>0</v>
      </c>
      <c r="F104" s="55">
        <f t="shared" si="58"/>
        <v>0</v>
      </c>
      <c r="G104" s="55">
        <f t="shared" si="58"/>
        <v>0</v>
      </c>
      <c r="H104" s="55">
        <f t="shared" si="58"/>
        <v>0</v>
      </c>
      <c r="I104" s="55">
        <f t="shared" si="58"/>
        <v>0</v>
      </c>
      <c r="J104" s="55">
        <f t="shared" si="58"/>
        <v>0</v>
      </c>
      <c r="K104" s="55">
        <f t="shared" si="58"/>
        <v>0</v>
      </c>
      <c r="L104" s="55">
        <f t="shared" si="58"/>
        <v>0</v>
      </c>
      <c r="M104" s="55">
        <f t="shared" si="58"/>
        <v>0</v>
      </c>
      <c r="N104" s="55">
        <f t="shared" si="58"/>
        <v>0</v>
      </c>
      <c r="O104" s="55">
        <f t="shared" si="58"/>
        <v>0</v>
      </c>
      <c r="P104" s="55">
        <f t="shared" si="58"/>
        <v>0</v>
      </c>
      <c r="Q104" s="55">
        <f t="shared" si="58"/>
        <v>0</v>
      </c>
      <c r="R104" s="55">
        <f t="shared" si="58"/>
        <v>0</v>
      </c>
      <c r="S104" s="55">
        <f t="shared" si="58"/>
        <v>0</v>
      </c>
      <c r="T104" s="55">
        <f t="shared" si="58"/>
        <v>0</v>
      </c>
      <c r="U104" s="55">
        <f t="shared" si="58"/>
        <v>0</v>
      </c>
      <c r="V104" s="55">
        <f t="shared" si="58"/>
        <v>0</v>
      </c>
      <c r="W104" s="55">
        <f t="shared" si="58"/>
        <v>0</v>
      </c>
      <c r="X104" s="55">
        <f t="shared" si="58"/>
        <v>0</v>
      </c>
      <c r="Y104" s="55">
        <f>Y103/Y$4^2*1000000</f>
        <v>0</v>
      </c>
      <c r="Z104" s="55"/>
    </row>
    <row r="105" spans="1:26" x14ac:dyDescent="0.2">
      <c r="A105" s="177">
        <v>20</v>
      </c>
      <c r="B105" s="189">
        <f>Lähteandmed!B81</f>
        <v>0</v>
      </c>
      <c r="C105" s="9">
        <f>SQRT((kaalutegur R_20*[1]!juhe(C5,6)+jaitetegur R_20*[1]!Jaitekoormus_EN(C$5,JaideJ,hj))^2+(tuuletegur R_20*[1]!Tuulekoormus_en(C$5,Qt,ht,zo,C$4,JaideJ,jaitetegur R_20))^2)</f>
        <v>0</v>
      </c>
      <c r="D105" s="9">
        <f>SQRT((kaalutegur R_20*[1]!juhe(D5,6)+jaitetegur R_20*[1]!Jaitekoormus_EN(D$5,JaideJ,hj))^2+(tuuletegur R_20*[1]!Tuulekoormus_en(D$5,Qt,ht,zo,D$4,JaideJ,jaitetegur R_20))^2)</f>
        <v>0</v>
      </c>
      <c r="E105" s="9">
        <f>SQRT((kaalutegur R_20*[1]!juhe(E5,6)+jaitetegur R_20*[1]!Jaitekoormus_EN(E$5,JaideJ,hj))^2+(tuuletegur R_20*[1]!Tuulekoormus_en(E$5,Qt,ht,zo,E$4,JaideJ,jaitetegur R_20))^2)</f>
        <v>0</v>
      </c>
      <c r="F105" s="9">
        <f>SQRT((kaalutegur R_20*[1]!juhe(F5,6)+jaitetegur R_20*[1]!Jaitekoormus_EN(F$5,JaideJ,hj))^2+(tuuletegur R_20*[1]!Tuulekoormus_en(F$5,Qt,ht,zo,F$4,JaideJ,jaitetegur R_20))^2)</f>
        <v>0</v>
      </c>
      <c r="G105" s="9">
        <f>SQRT((kaalutegur R_20*[1]!juhe(G5,6)+jaitetegur R_20*[1]!Jaitekoormus_EN(G$5,JaideJ,hj))^2+(tuuletegur R_20*[1]!Tuulekoormus_en(G$5,Qt,ht,zo,G$4,JaideJ,jaitetegur R_20))^2)</f>
        <v>0</v>
      </c>
      <c r="H105" s="9">
        <f>SQRT((kaalutegur R_20*[1]!juhe(H5,6)+jaitetegur R_20*[1]!Jaitekoormus_EN(H$5,JaideJ,hj))^2+(tuuletegur R_20*[1]!Tuulekoormus_en(H$5,Qt,ht,zo,H$4,JaideJ,jaitetegur R_20))^2)</f>
        <v>0</v>
      </c>
      <c r="I105" s="9">
        <f>SQRT((kaalutegur R_20*[1]!juhe(I5,6)+jaitetegur R_20*[1]!Jaitekoormus_EN(I$5,JaideJ,hj))^2+(tuuletegur R_20*[1]!Tuulekoormus_en(I$5,Qt,ht,zo,I$4,JaideJ,jaitetegur R_20))^2)</f>
        <v>0</v>
      </c>
      <c r="J105" s="9">
        <f>SQRT((kaalutegur R_20*[1]!juhe(J5,6)+jaitetegur R_20*[1]!Jaitekoormus_EN(J$5,JaideJ,hj))^2+(tuuletegur R_20*[1]!Tuulekoormus_en(J$5,Qt,ht,zo,J$4,JaideJ,jaitetegur R_20))^2)</f>
        <v>0</v>
      </c>
      <c r="K105" s="9">
        <f>SQRT((kaalutegur R_20*[1]!juhe(K5,6)+jaitetegur R_20*[1]!Jaitekoormus_EN(K$5,JaideJ,hj))^2+(tuuletegur R_20*[1]!Tuulekoormus_en(K$5,Qt,ht,zo,K$4,JaideJ,jaitetegur R_20))^2)</f>
        <v>0</v>
      </c>
      <c r="L105" s="9">
        <f>SQRT((kaalutegur R_20*[1]!juhe(L5,6)+jaitetegur R_20*[1]!Jaitekoormus_EN(L$5,JaideJ,hj))^2+(tuuletegur R_20*[1]!Tuulekoormus_en(L$5,Qt,ht,zo,L$4,JaideJ,jaitetegur R_20))^2)</f>
        <v>0</v>
      </c>
      <c r="M105" s="9">
        <f>SQRT((kaalutegur R_20*[1]!juhe(M5,6)+jaitetegur R_20*[1]!Jaitekoormus_EN(M$5,JaideJ,hj))^2+(tuuletegur R_20*[1]!Tuulekoormus_en(M$5,Qt,ht,zo,M$4,JaideJ,jaitetegur R_20))^2)</f>
        <v>0</v>
      </c>
      <c r="N105" s="9">
        <f>SQRT((kaalutegur R_20*[1]!juhe(N5,6)+jaitetegur R_20*[1]!Jaitekoormus_EN(N$5,JaideJ,hj))^2+(tuuletegur R_20*[1]!Tuulekoormus_en(N$5,Qt,ht,zo,N$4,JaideJ,jaitetegur R_20))^2)</f>
        <v>0</v>
      </c>
      <c r="O105" s="9">
        <f>SQRT((kaalutegur R_20*[1]!juhe(O5,6)+jaitetegur R_20*[1]!Jaitekoormus_EN(O$5,JaideJ,hj))^2+(tuuletegur R_20*[1]!Tuulekoormus_en(O$5,Qt,ht,zo,O$4,JaideJ,jaitetegur R_20))^2)</f>
        <v>0</v>
      </c>
      <c r="P105" s="9">
        <f>SQRT((kaalutegur R_20*[1]!juhe(P5,6)+jaitetegur R_20*[1]!Jaitekoormus_EN(P$5,JaideJ,hj))^2+(tuuletegur R_20*[1]!Tuulekoormus_en(P$5,Qt,ht,zo,P$4,JaideJ,jaitetegur R_20))^2)</f>
        <v>0</v>
      </c>
      <c r="Q105" s="9">
        <f>SQRT((kaalutegur R_20*[1]!juhe(Q5,6)+jaitetegur R_20*[1]!Jaitekoormus_EN(Q$5,JaideJ,hj))^2+(tuuletegur R_20*[1]!Tuulekoormus_en(Q$5,Qt,ht,zo,Q$4,JaideJ,jaitetegur R_20))^2)</f>
        <v>0</v>
      </c>
      <c r="R105" s="9">
        <f>SQRT((kaalutegur R_20*[1]!juhe(R5,6)+jaitetegur R_20*[1]!Jaitekoormus_EN(R$5,JaideJ,hj))^2+(tuuletegur R_20*[1]!Tuulekoormus_en(R$5,Qt,ht,zo,R$4,JaideJ,jaitetegur R_20))^2)</f>
        <v>0</v>
      </c>
      <c r="S105" s="9">
        <f>SQRT((kaalutegur R_20*[1]!juhe(S5,6)+jaitetegur R_20*[1]!Jaitekoormus_EN(S$5,JaideJ,hj))^2+(tuuletegur R_20*[1]!Tuulekoormus_en(S$5,Qt,ht,zo,S$4,JaideJ,jaitetegur R_20))^2)</f>
        <v>0</v>
      </c>
      <c r="T105" s="9">
        <f>SQRT((kaalutegur R_20*[1]!juhe(T5,6)+jaitetegur R_20*[1]!Jaitekoormus_EN(T$5,JaideJ,hj))^2+(tuuletegur R_20*[1]!Tuulekoormus_en(T$5,Qt,ht,zo,T$4,JaideJ,jaitetegur R_20))^2)</f>
        <v>0</v>
      </c>
      <c r="U105" s="9">
        <f>SQRT((kaalutegur R_20*[1]!juhe(U5,6)+jaitetegur R_20*[1]!Jaitekoormus_EN(U$5,JaideJ,hj))^2+(tuuletegur R_20*[1]!Tuulekoormus_en(U$5,Qt,ht,zo,U$4,JaideJ,jaitetegur R_20))^2)</f>
        <v>0</v>
      </c>
      <c r="V105" s="9">
        <f>SQRT((kaalutegur R_20*[1]!juhe(V5,6)+jaitetegur R_20*[1]!Jaitekoormus_EN(V$5,JaideJ,hj))^2+(tuuletegur R_20*[1]!Tuulekoormus_en(V$5,Qt,ht,zo,V$4,JaideJ,jaitetegur R_20))^2)</f>
        <v>0</v>
      </c>
      <c r="W105" s="9">
        <f>SQRT((kaalutegur R_20*[1]!juhe(W5,6)+jaitetegur R_20*[1]!Jaitekoormus_EN(W$5,JaideJ,hj))^2+(tuuletegur R_20*[1]!Tuulekoormus_en(W$5,Qt,ht,zo,W$4,JaideJ,jaitetegur R_20))^2)</f>
        <v>0</v>
      </c>
      <c r="X105" s="9">
        <f>SQRT((kaalutegur R_20*[1]!juhe(X5,6)+jaitetegur R_20*[1]!Jaitekoormus_EN(X$5,JaideJ,hj))^2+(tuuletegur R_20*[1]!Tuulekoormus_en(X$5,Qt,ht,zo,X$4,JaideJ,jaitetegur R_20))^2)</f>
        <v>0</v>
      </c>
      <c r="Y105" s="9">
        <f>SQRT((kaalutegur R_20*[1]!juhe(Y5,6)+jaitetegur R_20*[1]!Jaitekoormus_EN(Y$5,JaideJ,hj))^2+(tuuletegur R_20*[1]!Tuulekoormus_en(Y$5,Qt,ht,zo,Y$4,JaideJ,jaitetegur R_20))^2)</f>
        <v>0</v>
      </c>
      <c r="Z105" s="9"/>
    </row>
    <row r="106" spans="1:26" x14ac:dyDescent="0.2">
      <c r="A106" s="177"/>
      <c r="B106" s="189"/>
      <c r="C106" s="22">
        <f>[1]!Olekuvorrand(C$4,C$5,C$8,5,C$11,Lähteandmed!$C81,C105)</f>
        <v>0</v>
      </c>
      <c r="D106" s="22">
        <f>[1]!Olekuvorrand(D$4,D$5,D$8,5,D$11,Lähteandmed!$C81,D105)</f>
        <v>0</v>
      </c>
      <c r="E106" s="22">
        <f>[1]!Olekuvorrand(E$4,E$5,E$8,5,E$11,Lähteandmed!$C81,E105)</f>
        <v>0</v>
      </c>
      <c r="F106" s="22">
        <f>[1]!Olekuvorrand(F$4,F$5,F$8,5,F$11,Lähteandmed!$C81,F105)</f>
        <v>0</v>
      </c>
      <c r="G106" s="22">
        <f>[1]!Olekuvorrand(G$4,G$5,G$8,5,G$11,Lähteandmed!$C81,G105)</f>
        <v>0</v>
      </c>
      <c r="H106" s="22">
        <f>[1]!Olekuvorrand(H$4,H$5,H$8,5,H$11,Lähteandmed!$C81,H105)</f>
        <v>0</v>
      </c>
      <c r="I106" s="22">
        <f>[1]!Olekuvorrand(I$4,I$5,I$8,5,I$11,Lähteandmed!$C81,I105)</f>
        <v>0</v>
      </c>
      <c r="J106" s="22">
        <f>[1]!Olekuvorrand(J$4,J$5,J$8,5,J$11,Lähteandmed!$C81,J105)</f>
        <v>0</v>
      </c>
      <c r="K106" s="22">
        <f>[1]!Olekuvorrand(K$4,K$5,K$8,5,K$11,Lähteandmed!$C81,K105)</f>
        <v>0</v>
      </c>
      <c r="L106" s="22">
        <f>[1]!Olekuvorrand(L$4,L$5,L$8,5,L$11,Lähteandmed!$C81,L105)</f>
        <v>0</v>
      </c>
      <c r="M106" s="22">
        <f>[1]!Olekuvorrand(M$4,M$5,M$8,5,M$11,Lähteandmed!$C81,M105)</f>
        <v>0</v>
      </c>
      <c r="N106" s="22">
        <f>[1]!Olekuvorrand(N$4,N$5,N$8,5,N$11,Lähteandmed!$C81,N105)</f>
        <v>0</v>
      </c>
      <c r="O106" s="22">
        <f>[1]!Olekuvorrand(O$4,O$5,O$8,5,O$11,Lähteandmed!$C81,O105)</f>
        <v>0</v>
      </c>
      <c r="P106" s="22">
        <f>[1]!Olekuvorrand(P$4,P$5,P$8,5,P$11,Lähteandmed!$C81,P105)</f>
        <v>0</v>
      </c>
      <c r="Q106" s="22">
        <f>[1]!Olekuvorrand(Q$4,Q$5,Q$8,5,Q$11,Lähteandmed!$C81,Q105)</f>
        <v>0</v>
      </c>
      <c r="R106" s="22">
        <f>[1]!Olekuvorrand(R$4,R$5,R$8,5,R$11,Lähteandmed!$C81,R105)</f>
        <v>0</v>
      </c>
      <c r="S106" s="22">
        <f>[1]!Olekuvorrand(S$4,S$5,S$8,5,S$11,Lähteandmed!$C81,S105)</f>
        <v>0</v>
      </c>
      <c r="T106" s="22">
        <f>[1]!Olekuvorrand(T$4,T$5,T$8,5,T$11,Lähteandmed!$C81,T105)</f>
        <v>0</v>
      </c>
      <c r="U106" s="22">
        <f>[1]!Olekuvorrand(U$4,U$5,U$8,5,U$11,Lähteandmed!$C81,U105)</f>
        <v>0</v>
      </c>
      <c r="V106" s="22">
        <f>[1]!Olekuvorrand(V$4,V$5,V$8,5,V$11,Lähteandmed!$C81,V105)</f>
        <v>0</v>
      </c>
      <c r="W106" s="22">
        <f>[1]!Olekuvorrand(W$4,W$5,W$8,5,W$11,Lähteandmed!$C81,W105)</f>
        <v>0</v>
      </c>
      <c r="X106" s="22">
        <f>[1]!Olekuvorrand(X$4,X$5,X$8,5,X$11,Lähteandmed!$C81,X105)</f>
        <v>0</v>
      </c>
      <c r="Y106" s="22">
        <f>[1]!Olekuvorrand(Y$4,Y$5,Y$8,5,Y$11,Lähteandmed!$C81,Y105)</f>
        <v>0</v>
      </c>
      <c r="Z106" s="22"/>
    </row>
    <row r="107" spans="1:26" x14ac:dyDescent="0.2">
      <c r="A107" s="177"/>
      <c r="B107" s="189"/>
      <c r="C107" s="9">
        <f>[1]!ripe(C106,C$11+Lähteandmed!$E81*$I$13,C$4,0)</f>
        <v>0</v>
      </c>
      <c r="D107" s="9">
        <f>[1]!ripe(D106,D$11+Lähteandmed!$E81*$I$13,D$4,0)</f>
        <v>0</v>
      </c>
      <c r="E107" s="9">
        <f>[1]!ripe(E106,E$11+Lähteandmed!$E81*$I$13,E$4,0)</f>
        <v>0</v>
      </c>
      <c r="F107" s="9">
        <f>[1]!ripe(F106,F$11+Lähteandmed!$E81*$I$13,F$4,0)</f>
        <v>0</v>
      </c>
      <c r="G107" s="9">
        <f>[1]!ripe(G106,G$11+Lähteandmed!$E81*$I$13,G$4,0)</f>
        <v>0</v>
      </c>
      <c r="H107" s="9">
        <f>[1]!ripe(H106,H$11+Lähteandmed!$E81*$I$13,H$4,0)</f>
        <v>0</v>
      </c>
      <c r="I107" s="9">
        <f>[1]!ripe(I106,I$11+Lähteandmed!$E81*$I$13,I$4,0)</f>
        <v>0</v>
      </c>
      <c r="J107" s="9">
        <f>[1]!ripe(J106,J$11+Lähteandmed!$E81*$I$13,J$4,0)</f>
        <v>0</v>
      </c>
      <c r="K107" s="9">
        <f>[1]!ripe(K106,K$11+Lähteandmed!$E81*$I$13,K$4,0)</f>
        <v>0</v>
      </c>
      <c r="L107" s="9">
        <f>[1]!ripe(L106,L$11+Lähteandmed!$E81*$I$13,L$4,0)</f>
        <v>0</v>
      </c>
      <c r="M107" s="9">
        <f>[1]!ripe(M106,M$11+Lähteandmed!$E81*$I$13,M$4,0)</f>
        <v>0</v>
      </c>
      <c r="N107" s="9">
        <f>[1]!ripe(N106,N$11+Lähteandmed!$E81*$I$13,N$4,0)</f>
        <v>0</v>
      </c>
      <c r="O107" s="9">
        <f>[1]!ripe(O106,O$11+Lähteandmed!$E81*$I$13,O$4,0)</f>
        <v>0</v>
      </c>
      <c r="P107" s="9">
        <f>[1]!ripe(P106,P$11+Lähteandmed!$E81*$I$13,P$4,0)</f>
        <v>0</v>
      </c>
      <c r="Q107" s="9">
        <f>[1]!ripe(Q106,Q$11+Lähteandmed!$E81*$I$13,Q$4,0)</f>
        <v>0</v>
      </c>
      <c r="R107" s="9">
        <f>[1]!ripe(R106,R$11+Lähteandmed!$E81*$I$13,R$4,0)</f>
        <v>0</v>
      </c>
      <c r="S107" s="9">
        <f>[1]!ripe(S106,S$11+Lähteandmed!$E81*$I$13,S$4,0)</f>
        <v>0</v>
      </c>
      <c r="T107" s="9">
        <f>[1]!ripe(T106,T$11+Lähteandmed!$E81*$I$13,T$4,0)</f>
        <v>0</v>
      </c>
      <c r="U107" s="9">
        <f>[1]!ripe(U106,U$11+Lähteandmed!$E81*$I$13,U$4,0)</f>
        <v>0</v>
      </c>
      <c r="V107" s="9">
        <f>[1]!ripe(V106,V$11+Lähteandmed!$E81*$I$13,V$4,0)</f>
        <v>0</v>
      </c>
      <c r="W107" s="9">
        <f>[1]!ripe(W106,W$11+Lähteandmed!$E81*$I$13,W$4,0)</f>
        <v>0</v>
      </c>
      <c r="X107" s="9">
        <f>[1]!ripe(X106,X$11+Lähteandmed!$E81*$I$13,X$4,0)</f>
        <v>0</v>
      </c>
      <c r="Y107" s="9">
        <f>[1]!ripe(Y106,Y$11+Lähteandmed!$E81*$I$13,Y$4,0)</f>
        <v>0</v>
      </c>
      <c r="Z107" s="9"/>
    </row>
    <row r="108" spans="1:26" x14ac:dyDescent="0.2">
      <c r="B108" s="189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x14ac:dyDescent="0.2">
      <c r="C109" s="86"/>
      <c r="D109" s="86"/>
      <c r="E109" s="86"/>
      <c r="F109" s="86"/>
      <c r="G109" s="86"/>
    </row>
  </sheetData>
  <mergeCells count="40">
    <mergeCell ref="A101:A103"/>
    <mergeCell ref="B101:B104"/>
    <mergeCell ref="A105:A107"/>
    <mergeCell ref="B105:B108"/>
    <mergeCell ref="A89:A91"/>
    <mergeCell ref="B89:B92"/>
    <mergeCell ref="A93:A95"/>
    <mergeCell ref="B93:B96"/>
    <mergeCell ref="A97:A99"/>
    <mergeCell ref="B97:B100"/>
    <mergeCell ref="A77:A79"/>
    <mergeCell ref="B77:B80"/>
    <mergeCell ref="A81:A83"/>
    <mergeCell ref="B81:B84"/>
    <mergeCell ref="A85:A87"/>
    <mergeCell ref="B85:B88"/>
    <mergeCell ref="A65:A67"/>
    <mergeCell ref="B65:B68"/>
    <mergeCell ref="A69:A71"/>
    <mergeCell ref="B69:B72"/>
    <mergeCell ref="A73:A75"/>
    <mergeCell ref="B73:B76"/>
    <mergeCell ref="A53:A55"/>
    <mergeCell ref="B53:B56"/>
    <mergeCell ref="A57:A59"/>
    <mergeCell ref="B57:B60"/>
    <mergeCell ref="A61:A63"/>
    <mergeCell ref="B61:B64"/>
    <mergeCell ref="A41:A43"/>
    <mergeCell ref="B41:B44"/>
    <mergeCell ref="A45:A47"/>
    <mergeCell ref="B45:B48"/>
    <mergeCell ref="A49:A51"/>
    <mergeCell ref="B49:B52"/>
    <mergeCell ref="A29:A30"/>
    <mergeCell ref="B29:B32"/>
    <mergeCell ref="A33:A35"/>
    <mergeCell ref="B33:B36"/>
    <mergeCell ref="A37:A39"/>
    <mergeCell ref="B37:B40"/>
  </mergeCells>
  <conditionalFormatting sqref="C21:IM21">
    <cfRule type="cellIs" dxfId="2" priority="3" stopIfTrue="1" operator="greaterThan">
      <formula>SMaxT</formula>
    </cfRule>
  </conditionalFormatting>
  <conditionalFormatting sqref="C20:Z20 C25:Z27">
    <cfRule type="cellIs" dxfId="1" priority="2" stopIfTrue="1" operator="greaterThan">
      <formula>SMax</formula>
    </cfRule>
  </conditionalFormatting>
  <conditionalFormatting sqref="C20:Z20">
    <cfRule type="cellIs" dxfId="0" priority="7" stopIfTrue="1" operator="greaterThan">
      <formula>#REF!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B233"/>
  <sheetViews>
    <sheetView topLeftCell="A13" workbookViewId="0">
      <selection activeCell="J19" sqref="J19"/>
    </sheetView>
  </sheetViews>
  <sheetFormatPr defaultRowHeight="12.75" x14ac:dyDescent="0.2"/>
  <cols>
    <col min="1" max="1" width="3.85546875" customWidth="1"/>
    <col min="2" max="2" width="10.7109375" style="92" customWidth="1"/>
    <col min="3" max="3" width="7.5703125" customWidth="1"/>
    <col min="4" max="4" width="8.42578125" customWidth="1"/>
    <col min="5" max="14" width="5.7109375" customWidth="1"/>
    <col min="15" max="15" width="12" style="92" customWidth="1"/>
    <col min="16" max="16" width="7" customWidth="1"/>
    <col min="17" max="17" width="11.42578125" style="111" customWidth="1"/>
    <col min="18" max="18" width="9.140625" style="108" customWidth="1"/>
    <col min="19" max="19" width="17.5703125" style="108" customWidth="1"/>
    <col min="20" max="21" width="10.42578125" style="108" customWidth="1"/>
    <col min="22" max="22" width="10.5703125" style="108" customWidth="1"/>
    <col min="23" max="24" width="10.42578125" style="108" customWidth="1"/>
    <col min="25" max="25" width="12.140625" style="106" customWidth="1"/>
    <col min="26" max="26" width="10.42578125" customWidth="1"/>
  </cols>
  <sheetData>
    <row r="1" spans="1:28" ht="32.25" customHeight="1" x14ac:dyDescent="0.2">
      <c r="A1" s="190"/>
      <c r="B1" s="226"/>
      <c r="C1" s="227"/>
      <c r="D1" s="195" t="str">
        <f>Köide</f>
        <v>330/110kV Tartu-Sindi õhuliini ehitus
II ehitusetapp, Puhja - Viljandi</v>
      </c>
      <c r="E1" s="195"/>
      <c r="F1" s="195"/>
      <c r="G1" s="195"/>
      <c r="H1" s="195"/>
      <c r="I1" s="195"/>
      <c r="J1" s="195"/>
      <c r="K1" s="195"/>
      <c r="L1" s="195"/>
      <c r="M1" s="228" t="s">
        <v>292</v>
      </c>
      <c r="N1" s="228"/>
      <c r="O1" s="229"/>
    </row>
    <row r="2" spans="1:28" ht="27" customHeight="1" thickBot="1" x14ac:dyDescent="0.25">
      <c r="A2" s="192"/>
      <c r="B2" s="193"/>
      <c r="C2" s="230"/>
      <c r="D2" s="196" t="s">
        <v>102</v>
      </c>
      <c r="E2" s="196"/>
      <c r="F2" s="196"/>
      <c r="G2" s="196"/>
      <c r="H2" s="196"/>
      <c r="I2" s="196"/>
      <c r="J2" s="196"/>
      <c r="K2" s="196"/>
      <c r="L2" s="196"/>
      <c r="M2" s="231"/>
      <c r="N2" s="231"/>
      <c r="O2" s="232"/>
      <c r="U2" s="213" t="s">
        <v>77</v>
      </c>
      <c r="V2" s="213"/>
      <c r="W2" s="213"/>
      <c r="X2" s="213"/>
    </row>
    <row r="3" spans="1:28" ht="45" customHeight="1" x14ac:dyDescent="0.2">
      <c r="A3" s="34" t="s">
        <v>33</v>
      </c>
      <c r="B3" s="93" t="s">
        <v>133</v>
      </c>
      <c r="C3" s="34" t="s">
        <v>136</v>
      </c>
      <c r="D3" s="214" t="s">
        <v>37</v>
      </c>
      <c r="E3" s="215"/>
      <c r="F3" s="215"/>
      <c r="G3" s="215"/>
      <c r="H3" s="215"/>
      <c r="I3" s="215"/>
      <c r="J3" s="215"/>
      <c r="K3" s="215"/>
      <c r="L3" s="215"/>
      <c r="M3" s="215"/>
      <c r="N3" s="216"/>
      <c r="O3" s="67" t="s">
        <v>34</v>
      </c>
      <c r="Q3" s="112" t="s">
        <v>76</v>
      </c>
      <c r="R3" s="113" t="s">
        <v>135</v>
      </c>
      <c r="S3" s="109" t="s">
        <v>54</v>
      </c>
      <c r="T3" s="108" t="s">
        <v>27</v>
      </c>
      <c r="U3" s="110" t="s">
        <v>10</v>
      </c>
      <c r="V3" s="110" t="s">
        <v>21</v>
      </c>
      <c r="W3" s="110" t="s">
        <v>134</v>
      </c>
      <c r="X3" s="110" t="s">
        <v>22</v>
      </c>
      <c r="Y3" s="107" t="s">
        <v>81</v>
      </c>
    </row>
    <row r="4" spans="1:28" x14ac:dyDescent="0.2">
      <c r="A4" s="68"/>
      <c r="B4" s="69" t="s">
        <v>7</v>
      </c>
      <c r="C4" s="70" t="s">
        <v>8</v>
      </c>
      <c r="D4" s="71"/>
      <c r="E4" s="72">
        <v>-20</v>
      </c>
      <c r="F4" s="72">
        <v>-15</v>
      </c>
      <c r="G4" s="72">
        <v>-10</v>
      </c>
      <c r="H4" s="72">
        <v>-5</v>
      </c>
      <c r="I4" s="72">
        <v>0</v>
      </c>
      <c r="J4" s="72">
        <v>5</v>
      </c>
      <c r="K4" s="72">
        <v>10</v>
      </c>
      <c r="L4" s="72">
        <v>15</v>
      </c>
      <c r="M4" s="72">
        <v>20</v>
      </c>
      <c r="N4" s="72">
        <v>25</v>
      </c>
      <c r="O4" s="131" t="s">
        <v>36</v>
      </c>
    </row>
    <row r="5" spans="1:28" ht="17.25" customHeight="1" x14ac:dyDescent="0.2">
      <c r="A5" s="217" t="str">
        <f>CONCATENATE( "Faasijuhe ",Y7,"x(",S7,")")</f>
        <v>Faasijuhe 2x(242-Al1/39-ST1A Hawk)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9"/>
    </row>
    <row r="6" spans="1:28" s="129" customFormat="1" hidden="1" x14ac:dyDescent="0.2">
      <c r="A6" s="224">
        <v>1</v>
      </c>
      <c r="B6" s="225" t="str">
        <f>Q7</f>
        <v>58Y - 94Y</v>
      </c>
      <c r="C6" s="224">
        <f>R7</f>
        <v>485.86069717986169</v>
      </c>
      <c r="D6" s="129" t="s">
        <v>137</v>
      </c>
      <c r="E6" s="129">
        <f>[1]!Olekuvorrand($C6,$S7,$X7,$W7,$V7,E$4,[1]!juhe($S7,6),TRUE)</f>
        <v>73.547065258026123</v>
      </c>
      <c r="F6" s="129">
        <f>[1]!Olekuvorrand($C6,$S7,$X7,$W7,$V7,F$4,[1]!juhe($S7,6),TRUE)</f>
        <v>72.280228137969971</v>
      </c>
      <c r="G6" s="129">
        <f>[1]!Olekuvorrand($C6,$S7,$X7,$W7,$V7,G$4,[1]!juhe($S7,6),TRUE)</f>
        <v>71.063578128814697</v>
      </c>
      <c r="H6" s="129">
        <f>[1]!Olekuvorrand($C6,$S7,$X7,$W7,$V7,H$4,[1]!juhe($S7,6),TRUE)</f>
        <v>69.894373416900635</v>
      </c>
      <c r="I6" s="129">
        <f>[1]!Olekuvorrand($C6,$S7,$X7,$W7,$V7,I$4,[1]!juhe($S7,6),TRUE)</f>
        <v>68.770110607147217</v>
      </c>
      <c r="J6" s="129">
        <f>[1]!Olekuvorrand($C6,$S7,$X7,$W7,$V7,J$4,[1]!juhe($S7,6),TRUE)</f>
        <v>67.68876314163208</v>
      </c>
      <c r="K6" s="129">
        <f>[1]!Olekuvorrand($C6,$S7,$X7,$W7,$V7,K$4,[1]!juhe($S7,6),TRUE)</f>
        <v>66.647946834564209</v>
      </c>
      <c r="L6" s="129">
        <f>[1]!Olekuvorrand($C6,$S7,$X7,$W7,$V7,L$4,[1]!juhe($S7,6),TRUE)</f>
        <v>65.645754337310791</v>
      </c>
      <c r="M6" s="129">
        <f>[1]!Olekuvorrand($C6,$S7,$X7,$W7,$V7,M$4,[1]!juhe($S7,6),TRUE)</f>
        <v>64.680039882659912</v>
      </c>
      <c r="N6" s="129">
        <f>[1]!Olekuvorrand($C6,$S7,$X7,$W7,$V7,N$4,[1]!juhe($S7,6),TRUE)</f>
        <v>63.749253749847412</v>
      </c>
      <c r="O6" s="225">
        <f>T7</f>
        <v>65</v>
      </c>
    </row>
    <row r="7" spans="1:28" s="129" customFormat="1" x14ac:dyDescent="0.2">
      <c r="A7" s="224"/>
      <c r="B7" s="225"/>
      <c r="C7" s="224"/>
      <c r="D7" s="129" t="s">
        <v>32</v>
      </c>
      <c r="E7" s="129">
        <f>E6*[1]!juhe($S7,2)/10</f>
        <v>2065.4957807064052</v>
      </c>
      <c r="F7" s="129">
        <f>F6*[1]!juhe($S7,2)/10</f>
        <v>2029.9179270267487</v>
      </c>
      <c r="G7" s="129">
        <f>G6*[1]!juhe($S7,2)/10</f>
        <v>1995.749528169632</v>
      </c>
      <c r="H7" s="129">
        <f>H6*[1]!juhe($S7,2)/10</f>
        <v>1962.9135830402374</v>
      </c>
      <c r="I7" s="129">
        <f>I6*[1]!juhe($S7,2)/10</f>
        <v>1931.3397862911224</v>
      </c>
      <c r="J7" s="129">
        <f>J6*[1]!juhe($S7,2)/10</f>
        <v>1900.9712240695953</v>
      </c>
      <c r="K7" s="129">
        <f>K6*[1]!juhe($S7,2)/10</f>
        <v>1871.7409389019012</v>
      </c>
      <c r="L7" s="129">
        <f>L6*[1]!juhe($S7,2)/10</f>
        <v>1843.5953648090363</v>
      </c>
      <c r="M7" s="129">
        <f>M6*[1]!juhe($S7,2)/10</f>
        <v>1816.474240064621</v>
      </c>
      <c r="N7" s="129">
        <f>N6*[1]!juhe($S7,2)/10</f>
        <v>1790.3340423107147</v>
      </c>
      <c r="O7" s="225"/>
      <c r="Q7" t="str">
        <f>'Juhtme rež 110'!D$3</f>
        <v>58Y - 94Y</v>
      </c>
      <c r="R7">
        <f>'Juhtme rež 110'!D$4</f>
        <v>485.86069717986169</v>
      </c>
      <c r="S7" t="str">
        <f>'Juhtme rež 110'!D$5</f>
        <v>242-Al1/39-ST1A Hawk</v>
      </c>
      <c r="T7">
        <f>'Juhtme rež 110'!D$6</f>
        <v>65</v>
      </c>
      <c r="U7">
        <f>'Juhtme rež 110'!D$14</f>
        <v>5</v>
      </c>
      <c r="V7">
        <f>'Juhtme rež 110'!D$15</f>
        <v>8.1042875587888155E-2</v>
      </c>
      <c r="W7">
        <f>'Juhtme rež 110'!D$16</f>
        <v>-5</v>
      </c>
      <c r="X7">
        <f>'Juhtme rež 110'!D$17</f>
        <v>137.14486360549927</v>
      </c>
      <c r="Y7">
        <v>2</v>
      </c>
    </row>
    <row r="8" spans="1:28" s="129" customFormat="1" x14ac:dyDescent="0.2">
      <c r="A8" s="224"/>
      <c r="B8" s="225"/>
      <c r="C8" s="224"/>
      <c r="D8" s="129" t="str">
        <f>CONCATENATE(Y7,"T, [daN]")</f>
        <v>2T, [daN]</v>
      </c>
      <c r="E8" s="129">
        <f>E7*$Y7</f>
        <v>4130.9915614128104</v>
      </c>
      <c r="F8" s="169">
        <f t="shared" ref="F8:N8" si="0">F7*$Y7</f>
        <v>4059.8358540534973</v>
      </c>
      <c r="G8" s="169">
        <f t="shared" si="0"/>
        <v>3991.4990563392639</v>
      </c>
      <c r="H8" s="169">
        <f t="shared" si="0"/>
        <v>3925.8271660804749</v>
      </c>
      <c r="I8" s="169">
        <f t="shared" si="0"/>
        <v>3862.6795725822449</v>
      </c>
      <c r="J8" s="169">
        <f t="shared" si="0"/>
        <v>3801.9424481391907</v>
      </c>
      <c r="K8" s="169">
        <f t="shared" si="0"/>
        <v>3743.4818778038025</v>
      </c>
      <c r="L8" s="169">
        <f t="shared" si="0"/>
        <v>3687.1907296180725</v>
      </c>
      <c r="M8" s="169">
        <f t="shared" si="0"/>
        <v>3632.9484801292419</v>
      </c>
      <c r="N8" s="169">
        <f t="shared" si="0"/>
        <v>3580.6680846214294</v>
      </c>
      <c r="O8" s="225"/>
      <c r="Q8"/>
      <c r="R8"/>
      <c r="S8"/>
      <c r="T8"/>
      <c r="U8"/>
      <c r="V8"/>
      <c r="W8"/>
      <c r="X8"/>
      <c r="Y8"/>
    </row>
    <row r="9" spans="1:28" s="129" customFormat="1" x14ac:dyDescent="0.2">
      <c r="A9" s="224"/>
      <c r="B9" s="225"/>
      <c r="C9" s="224"/>
      <c r="D9" s="129" t="s">
        <v>31</v>
      </c>
      <c r="E9" s="129">
        <f>[1]!ripe([1]!Olekuvorrand($C6,$S7,$X7,$W7,$V7,E$4,[1]!juhe($S7,6),TRUE),[1]!juhe($S7,6),$C6,0)</f>
        <v>13.600907953291401</v>
      </c>
      <c r="F9" s="129">
        <f>[1]!ripe([1]!Olekuvorrand($C6,$S7,$X7,$W7,$V7,F$4,[1]!juhe($S7,6),TRUE),[1]!juhe($S7,6),$C6,0)</f>
        <v>13.839287597428761</v>
      </c>
      <c r="G9" s="129">
        <f>[1]!ripe([1]!Olekuvorrand($C6,$S7,$X7,$W7,$V7,G$4,[1]!juhe($S7,6),TRUE),[1]!juhe($S7,6),$C6,0)</f>
        <v>14.076224293067604</v>
      </c>
      <c r="H9" s="129">
        <f>[1]!ripe([1]!Olekuvorrand($C6,$S7,$X7,$W7,$V7,H$4,[1]!juhe($S7,6),TRUE),[1]!juhe($S7,6),$C6,0)</f>
        <v>14.311693715924385</v>
      </c>
      <c r="I9" s="129">
        <f>[1]!ripe([1]!Olekuvorrand($C6,$S7,$X7,$W7,$V7,I$4,[1]!juhe($S7,6),TRUE),[1]!juhe($S7,6),$C6,0)</f>
        <v>14.545663166421724</v>
      </c>
      <c r="J9" s="129">
        <f>[1]!ripe([1]!Olekuvorrand($C6,$S7,$X7,$W7,$V7,J$4,[1]!juhe($S7,6),TRUE),[1]!juhe($S7,6),$C6,0)</f>
        <v>14.778034320350711</v>
      </c>
      <c r="K9" s="129">
        <f>[1]!ripe([1]!Olekuvorrand($C6,$S7,$X7,$W7,$V7,K$4,[1]!juhe($S7,6),TRUE),[1]!juhe($S7,6),$C6,0)</f>
        <v>15.008817410266587</v>
      </c>
      <c r="L9" s="129">
        <f>[1]!ripe([1]!Olekuvorrand($C6,$S7,$X7,$W7,$V7,L$4,[1]!juhe($S7,6),TRUE),[1]!juhe($S7,6),$C6,0)</f>
        <v>15.237952170816767</v>
      </c>
      <c r="M9" s="129">
        <f>[1]!ripe([1]!Olekuvorrand($C6,$S7,$X7,$W7,$V7,M$4,[1]!juhe($S7,6),TRUE),[1]!juhe($S7,6),$C6,0)</f>
        <v>15.46546456408883</v>
      </c>
      <c r="N9" s="129">
        <f>[1]!ripe([1]!Olekuvorrand($C6,$S7,$X7,$W7,$V7,N$4,[1]!juhe($S7,6),TRUE),[1]!juhe($S7,6),$C6,0)</f>
        <v>15.691271755656016</v>
      </c>
      <c r="O9" s="225"/>
      <c r="Q9"/>
      <c r="R9"/>
      <c r="S9"/>
      <c r="T9"/>
      <c r="U9"/>
      <c r="V9"/>
      <c r="W9"/>
      <c r="X9"/>
      <c r="Y9"/>
    </row>
    <row r="10" spans="1:28" s="129" customFormat="1" x14ac:dyDescent="0.2">
      <c r="A10" s="224"/>
      <c r="B10" s="225"/>
      <c r="C10" s="224"/>
      <c r="D10" s="129" t="s">
        <v>247</v>
      </c>
      <c r="E10" s="129">
        <f>[1]!ripe([1]!Olekuvorrand($C6,$S7,$X7,$W7,$V7,E$4,[1]!juhe($S7,6)),[1]!juhe($S7,6),$C6,0)</f>
        <v>14.184920913881902</v>
      </c>
      <c r="F10" s="129">
        <f>[1]!ripe([1]!Olekuvorrand($C6,$S7,$X7,$W7,$V7,F$4,[1]!juhe($S7,6)),[1]!juhe($S7,6),$C6,0)</f>
        <v>14.430049773378295</v>
      </c>
      <c r="G10" s="129">
        <f>[1]!ripe([1]!Olekuvorrand($C6,$S7,$X7,$W7,$V7,G$4,[1]!juhe($S7,6)),[1]!juhe($S7,6),$C6,0)</f>
        <v>14.673066944686097</v>
      </c>
      <c r="H10" s="129">
        <f>[1]!ripe([1]!Olekuvorrand($C6,$S7,$X7,$W7,$V7,H$4,[1]!juhe($S7,6)),[1]!juhe($S7,6),$C6,0)</f>
        <v>14.913958526894715</v>
      </c>
      <c r="I10" s="129">
        <f>[1]!ripe([1]!Olekuvorrand($C6,$S7,$X7,$W7,$V7,I$4,[1]!juhe($S7,6)),[1]!juhe($S7,6),$C6,0)</f>
        <v>15.152705963515437</v>
      </c>
      <c r="J10" s="129">
        <f>[1]!ripe([1]!Olekuvorrand($C6,$S7,$X7,$W7,$V7,J$4,[1]!juhe($S7,6)),[1]!juhe($S7,6),$C6,0)</f>
        <v>15.389336946156424</v>
      </c>
      <c r="K10" s="129">
        <f>[1]!ripe([1]!Olekuvorrand($C6,$S7,$X7,$W7,$V7,K$4,[1]!juhe($S7,6)),[1]!juhe($S7,6),$C6,0)</f>
        <v>15.623870000517208</v>
      </c>
      <c r="L10" s="129">
        <f>[1]!ripe([1]!Olekuvorrand($C6,$S7,$X7,$W7,$V7,L$4,[1]!juhe($S7,6)),[1]!juhe($S7,6),$C6,0)</f>
        <v>15.856278397386216</v>
      </c>
      <c r="M10" s="129">
        <f>[1]!ripe([1]!Olekuvorrand($C6,$S7,$X7,$W7,$V7,M$4,[1]!juhe($S7,6)),[1]!juhe($S7,6),$C6,0)</f>
        <v>16.08660268447915</v>
      </c>
      <c r="N10" s="129">
        <f>[1]!ripe([1]!Olekuvorrand($C6,$S7,$X7,$W7,$V7,N$4,[1]!juhe($S7,6)),[1]!juhe($S7,6),$C6,0)</f>
        <v>16.314893688333733</v>
      </c>
      <c r="O10" s="225"/>
      <c r="Q10"/>
      <c r="R10"/>
      <c r="S10"/>
      <c r="T10"/>
      <c r="U10"/>
      <c r="V10"/>
      <c r="W10"/>
      <c r="X10"/>
      <c r="Y10"/>
    </row>
    <row r="11" spans="1:28" x14ac:dyDescent="0.2">
      <c r="A11" s="114"/>
      <c r="B11" s="127" t="str">
        <f>Visangud!C15</f>
        <v>58Y-59Y</v>
      </c>
      <c r="C11" s="116">
        <f>Visangud!D15</f>
        <v>484.06118078346566</v>
      </c>
      <c r="D11" s="10" t="s">
        <v>31</v>
      </c>
      <c r="E11" s="12">
        <f>[1]!ripe(E$6,[1]!juhe($S$7,6),$C11,0)</f>
        <v>13.500345252847175</v>
      </c>
      <c r="F11" s="12">
        <f>[1]!ripe(F$6,[1]!juhe($S$7,6),$C11,0)</f>
        <v>13.73696236018716</v>
      </c>
      <c r="G11" s="12">
        <f>[1]!ripe(G$6,[1]!juhe($S$7,6),$C11,0)</f>
        <v>13.97214718793383</v>
      </c>
      <c r="H11" s="12">
        <f>[1]!ripe(H$6,[1]!juhe($S$7,6),$C11,0)</f>
        <v>14.205875591653076</v>
      </c>
      <c r="I11" s="12">
        <f>[1]!ripe(I$6,[1]!juhe($S$7,6),$C11,0)</f>
        <v>14.438115113542395</v>
      </c>
      <c r="J11" s="12">
        <f>[1]!ripe(J$6,[1]!juhe($S$7,6),$C11,0)</f>
        <v>14.66876815638463</v>
      </c>
      <c r="K11" s="12">
        <f>[1]!ripe(K$6,[1]!juhe($S$7,6),$C11,0)</f>
        <v>14.897844877077326</v>
      </c>
      <c r="L11" s="12">
        <f>[1]!ripe(L$6,[1]!juhe($S$7,6),$C11,0)</f>
        <v>15.125285455859222</v>
      </c>
      <c r="M11" s="12">
        <f>[1]!ripe(M$6,[1]!juhe($S$7,6),$C11,0)</f>
        <v>15.351115662858829</v>
      </c>
      <c r="N11" s="12">
        <f>[1]!ripe(N$6,[1]!juhe($S$7,6),$C11,0)</f>
        <v>15.575253276112443</v>
      </c>
      <c r="O11" s="117"/>
      <c r="Q11"/>
      <c r="R11"/>
      <c r="S11"/>
      <c r="T11"/>
      <c r="U11"/>
      <c r="V11"/>
      <c r="W11"/>
      <c r="X11"/>
      <c r="Y11"/>
      <c r="AB11" s="11"/>
    </row>
    <row r="12" spans="1:28" x14ac:dyDescent="0.2">
      <c r="A12" s="114"/>
      <c r="B12" s="127" t="str">
        <f>Visangud!C16</f>
        <v>59Y-60Y</v>
      </c>
      <c r="C12" s="116">
        <f>Visangud!D16</f>
        <v>508.30627329349522</v>
      </c>
      <c r="D12" s="10" t="s">
        <v>31</v>
      </c>
      <c r="E12" s="12">
        <f>[1]!ripe(E$6,[1]!juhe($S$7,6),$C12,0)</f>
        <v>14.886592579336339</v>
      </c>
      <c r="F12" s="12">
        <f>[1]!ripe(F$6,[1]!juhe($S$7,6),$C12,0)</f>
        <v>15.147506089939233</v>
      </c>
      <c r="G12" s="12">
        <f>[1]!ripe(G$6,[1]!juhe($S$7,6),$C12,0)</f>
        <v>15.406840251098386</v>
      </c>
      <c r="H12" s="12">
        <f>[1]!ripe(H$6,[1]!juhe($S$7,6),$C12,0)</f>
        <v>15.664568439172188</v>
      </c>
      <c r="I12" s="12">
        <f>[1]!ripe(I$6,[1]!juhe($S$7,6),$C12,0)</f>
        <v>15.920654863514336</v>
      </c>
      <c r="J12" s="12">
        <f>[1]!ripe(J$6,[1]!juhe($S$7,6),$C12,0)</f>
        <v>16.174991905394982</v>
      </c>
      <c r="K12" s="12">
        <f>[1]!ripe(K$6,[1]!juhe($S$7,6),$C12,0)</f>
        <v>16.427590764645888</v>
      </c>
      <c r="L12" s="12">
        <f>[1]!ripe(L$6,[1]!juhe($S$7,6),$C12,0)</f>
        <v>16.678385479071469</v>
      </c>
      <c r="M12" s="12">
        <f>[1]!ripe(M$6,[1]!juhe($S$7,6),$C12,0)</f>
        <v>16.927404464937876</v>
      </c>
      <c r="N12" s="12">
        <f>[1]!ripe(N$6,[1]!juhe($S$7,6),$C12,0)</f>
        <v>17.174557057536031</v>
      </c>
      <c r="O12" s="117"/>
      <c r="Q12"/>
      <c r="R12"/>
      <c r="S12"/>
      <c r="T12"/>
      <c r="U12"/>
      <c r="V12"/>
      <c r="W12"/>
      <c r="X12"/>
      <c r="Y12"/>
      <c r="AB12" s="11"/>
    </row>
    <row r="13" spans="1:28" x14ac:dyDescent="0.2">
      <c r="A13" s="114"/>
      <c r="B13" s="127" t="str">
        <f>Visangud!C17</f>
        <v>60Y-61Y</v>
      </c>
      <c r="C13" s="116">
        <f>Visangud!D17</f>
        <v>503.35245600179263</v>
      </c>
      <c r="D13" s="10" t="s">
        <v>31</v>
      </c>
      <c r="E13" s="12">
        <f>[1]!ripe(E$6,[1]!juhe($S$7,6),$C13,0)</f>
        <v>14.597844980479403</v>
      </c>
      <c r="F13" s="12">
        <f>[1]!ripe(F$6,[1]!juhe($S$7,6),$C13,0)</f>
        <v>14.85369768557597</v>
      </c>
      <c r="G13" s="12">
        <f>[1]!ripe(G$6,[1]!juhe($S$7,6),$C13,0)</f>
        <v>15.108001675059691</v>
      </c>
      <c r="H13" s="12">
        <f>[1]!ripe(H$6,[1]!juhe($S$7,6),$C13,0)</f>
        <v>15.360730841694069</v>
      </c>
      <c r="I13" s="12">
        <f>[1]!ripe(I$6,[1]!juhe($S$7,6),$C13,0)</f>
        <v>15.611850089045609</v>
      </c>
      <c r="J13" s="12">
        <f>[1]!ripe(J$6,[1]!juhe($S$7,6),$C13,0)</f>
        <v>15.86125388580975</v>
      </c>
      <c r="K13" s="12">
        <f>[1]!ripe(K$6,[1]!juhe($S$7,6),$C13,0)</f>
        <v>16.108953214580865</v>
      </c>
      <c r="L13" s="12">
        <f>[1]!ripe(L$6,[1]!juhe($S$7,6),$C13,0)</f>
        <v>16.354883392598232</v>
      </c>
      <c r="M13" s="12">
        <f>[1]!ripe(M$6,[1]!juhe($S$7,6),$C13,0)</f>
        <v>16.599072284952271</v>
      </c>
      <c r="N13" s="12">
        <f>[1]!ripe(N$6,[1]!juhe($S$7,6),$C13,0)</f>
        <v>16.841430985510751</v>
      </c>
      <c r="O13" s="117"/>
      <c r="Q13"/>
      <c r="R13"/>
      <c r="S13"/>
      <c r="T13"/>
      <c r="U13"/>
      <c r="V13"/>
      <c r="W13"/>
      <c r="X13"/>
      <c r="Y13"/>
      <c r="AB13" s="11"/>
    </row>
    <row r="14" spans="1:28" x14ac:dyDescent="0.2">
      <c r="A14" s="114"/>
      <c r="B14" s="127" t="str">
        <f>Visangud!C18</f>
        <v>61Y-62Y</v>
      </c>
      <c r="C14" s="116">
        <f>Visangud!D18</f>
        <v>492.56996199516351</v>
      </c>
      <c r="D14" s="10" t="s">
        <v>31</v>
      </c>
      <c r="E14" s="12">
        <f>[1]!ripe(E$6,[1]!juhe($S$7,6),$C14,0)</f>
        <v>13.979132185688391</v>
      </c>
      <c r="F14" s="12">
        <f>[1]!ripe(F$6,[1]!juhe($S$7,6),$C14,0)</f>
        <v>14.22414086946285</v>
      </c>
      <c r="G14" s="12">
        <f>[1]!ripe(G$6,[1]!juhe($S$7,6),$C14,0)</f>
        <v>14.467666478146503</v>
      </c>
      <c r="H14" s="12">
        <f>[1]!ripe(H$6,[1]!juhe($S$7,6),$C14,0)</f>
        <v>14.709684011027909</v>
      </c>
      <c r="I14" s="12">
        <f>[1]!ripe(I$6,[1]!juhe($S$7,6),$C14,0)</f>
        <v>14.950159859195361</v>
      </c>
      <c r="J14" s="12">
        <f>[1]!ripe(J$6,[1]!juhe($S$7,6),$C14,0)</f>
        <v>15.188992964166722</v>
      </c>
      <c r="K14" s="12">
        <f>[1]!ripe(K$6,[1]!juhe($S$7,6),$C14,0)</f>
        <v>15.42619384305179</v>
      </c>
      <c r="L14" s="12">
        <f>[1]!ripe(L$6,[1]!juhe($S$7,6),$C14,0)</f>
        <v>15.661700554593931</v>
      </c>
      <c r="M14" s="12">
        <f>[1]!ripe(M$6,[1]!juhe($S$7,6),$C14,0)</f>
        <v>15.895539782853898</v>
      </c>
      <c r="N14" s="12">
        <f>[1]!ripe(N$6,[1]!juhe($S$7,6),$C14,0)</f>
        <v>16.127626389883165</v>
      </c>
      <c r="O14" s="117"/>
      <c r="Q14"/>
      <c r="R14"/>
      <c r="S14"/>
      <c r="T14"/>
      <c r="U14"/>
      <c r="V14"/>
      <c r="W14"/>
      <c r="X14"/>
      <c r="Y14"/>
      <c r="AB14" s="11"/>
    </row>
    <row r="15" spans="1:28" x14ac:dyDescent="0.2">
      <c r="A15" s="114"/>
      <c r="B15" s="127" t="str">
        <f>Visangud!C19</f>
        <v>62Y-63Y</v>
      </c>
      <c r="C15" s="116">
        <f>Visangud!D19</f>
        <v>517.16590036963339</v>
      </c>
      <c r="D15" s="10" t="s">
        <v>31</v>
      </c>
      <c r="E15" s="12">
        <f>[1]!ripe(E$6,[1]!juhe($S$7,6),$C15,0)</f>
        <v>15.410052801757722</v>
      </c>
      <c r="F15" s="12">
        <f>[1]!ripe(F$6,[1]!juhe($S$7,6),$C15,0)</f>
        <v>15.680140866145509</v>
      </c>
      <c r="G15" s="12">
        <f>[1]!ripe(G$6,[1]!juhe($S$7,6),$C15,0)</f>
        <v>15.948594046110232</v>
      </c>
      <c r="H15" s="12">
        <f>[1]!ripe(H$6,[1]!juhe($S$7,6),$C15,0)</f>
        <v>16.215384781837862</v>
      </c>
      <c r="I15" s="12">
        <f>[1]!ripe(I$6,[1]!juhe($S$7,6),$C15,0)</f>
        <v>16.480476024168468</v>
      </c>
      <c r="J15" s="12">
        <f>[1]!ripe(J$6,[1]!juhe($S$7,6),$C15,0)</f>
        <v>16.743756370153349</v>
      </c>
      <c r="K15" s="12">
        <f>[1]!ripe(K$6,[1]!juhe($S$7,6),$C15,0)</f>
        <v>17.005237413446185</v>
      </c>
      <c r="L15" s="12">
        <f>[1]!ripe(L$6,[1]!juhe($S$7,6),$C15,0)</f>
        <v>17.264850872409554</v>
      </c>
      <c r="M15" s="12">
        <f>[1]!ripe(M$6,[1]!juhe($S$7,6),$C15,0)</f>
        <v>17.522626162516442</v>
      </c>
      <c r="N15" s="12">
        <f>[1]!ripe(N$6,[1]!juhe($S$7,6),$C15,0)</f>
        <v>17.778469430996534</v>
      </c>
      <c r="O15" s="117"/>
      <c r="Q15"/>
      <c r="R15"/>
      <c r="S15"/>
      <c r="T15"/>
      <c r="U15"/>
      <c r="V15"/>
      <c r="W15"/>
      <c r="X15"/>
      <c r="Y15"/>
      <c r="AB15" s="11"/>
    </row>
    <row r="16" spans="1:28" x14ac:dyDescent="0.2">
      <c r="A16" s="114"/>
      <c r="B16" s="127" t="str">
        <f>Visangud!C20</f>
        <v>63Y-64Y</v>
      </c>
      <c r="C16" s="116">
        <f>Visangud!D20</f>
        <v>479.99107211779597</v>
      </c>
      <c r="D16" s="10" t="s">
        <v>31</v>
      </c>
      <c r="E16" s="12">
        <f>[1]!ripe(E$6,[1]!juhe($S$7,6),$C16,0)</f>
        <v>13.2742710846156</v>
      </c>
      <c r="F16" s="12">
        <f>[1]!ripe(F$6,[1]!juhe($S$7,6),$C16,0)</f>
        <v>13.506925847679986</v>
      </c>
      <c r="G16" s="12">
        <f>[1]!ripe(G$6,[1]!juhe($S$7,6),$C16,0)</f>
        <v>13.738172315827867</v>
      </c>
      <c r="H16" s="12">
        <f>[1]!ripe(H$6,[1]!juhe($S$7,6),$C16,0)</f>
        <v>13.967986748943154</v>
      </c>
      <c r="I16" s="12">
        <f>[1]!ripe(I$6,[1]!juhe($S$7,6),$C16,0)</f>
        <v>14.196337232755425</v>
      </c>
      <c r="J16" s="12">
        <f>[1]!ripe(J$6,[1]!juhe($S$7,6),$C16,0)</f>
        <v>14.423127804391626</v>
      </c>
      <c r="K16" s="12">
        <f>[1]!ripe(K$6,[1]!juhe($S$7,6),$C16,0)</f>
        <v>14.648368450663861</v>
      </c>
      <c r="L16" s="12">
        <f>[1]!ripe(L$6,[1]!juhe($S$7,6),$C16,0)</f>
        <v>14.872000353541017</v>
      </c>
      <c r="M16" s="12">
        <f>[1]!ripe(M$6,[1]!juhe($S$7,6),$C16,0)</f>
        <v>15.094048851610015</v>
      </c>
      <c r="N16" s="12">
        <f>[1]!ripe(N$6,[1]!juhe($S$7,6),$C16,0)</f>
        <v>15.31443309978024</v>
      </c>
      <c r="O16" s="117"/>
      <c r="Q16"/>
      <c r="R16"/>
      <c r="S16"/>
      <c r="T16"/>
      <c r="U16"/>
      <c r="V16"/>
      <c r="W16"/>
      <c r="X16"/>
      <c r="Y16"/>
      <c r="AB16" s="11"/>
    </row>
    <row r="17" spans="1:28" x14ac:dyDescent="0.2">
      <c r="A17" s="114"/>
      <c r="B17" s="127" t="str">
        <f>Visangud!C21</f>
        <v>64Y-65Y</v>
      </c>
      <c r="C17" s="116">
        <f>Visangud!D21</f>
        <v>483.25453659018103</v>
      </c>
      <c r="D17" s="10" t="s">
        <v>31</v>
      </c>
      <c r="E17" s="12">
        <f>[1]!ripe(E$6,[1]!juhe($S$7,6),$C17,0)</f>
        <v>13.455388532671984</v>
      </c>
      <c r="F17" s="12">
        <f>[1]!ripe(F$6,[1]!juhe($S$7,6),$C17,0)</f>
        <v>13.691217695045813</v>
      </c>
      <c r="G17" s="12">
        <f>[1]!ripe(G$6,[1]!juhe($S$7,6),$C17,0)</f>
        <v>13.925619347377896</v>
      </c>
      <c r="H17" s="12">
        <f>[1]!ripe(H$6,[1]!juhe($S$7,6),$C17,0)</f>
        <v>14.158569425636111</v>
      </c>
      <c r="I17" s="12">
        <f>[1]!ripe(I$6,[1]!juhe($S$7,6),$C17,0)</f>
        <v>14.390035580103808</v>
      </c>
      <c r="J17" s="12">
        <f>[1]!ripe(J$6,[1]!juhe($S$7,6),$C17,0)</f>
        <v>14.619920538566689</v>
      </c>
      <c r="K17" s="12">
        <f>[1]!ripe(K$6,[1]!juhe($S$7,6),$C17,0)</f>
        <v>14.848234424099397</v>
      </c>
      <c r="L17" s="12">
        <f>[1]!ripe(L$6,[1]!juhe($S$7,6),$C17,0)</f>
        <v>15.074917616143008</v>
      </c>
      <c r="M17" s="12">
        <f>[1]!ripe(M$6,[1]!juhe($S$7,6),$C17,0)</f>
        <v>15.299995799010414</v>
      </c>
      <c r="N17" s="12">
        <f>[1]!ripe(N$6,[1]!juhe($S$7,6),$C17,0)</f>
        <v>15.523387024540526</v>
      </c>
      <c r="O17" s="117"/>
      <c r="Q17"/>
      <c r="R17"/>
      <c r="S17"/>
      <c r="T17"/>
      <c r="U17"/>
      <c r="V17"/>
      <c r="W17"/>
      <c r="X17"/>
      <c r="Y17"/>
      <c r="AB17" s="11"/>
    </row>
    <row r="18" spans="1:28" x14ac:dyDescent="0.2">
      <c r="A18" s="114"/>
      <c r="B18" s="127" t="str">
        <f>Visangud!C22</f>
        <v>65Y-66Y</v>
      </c>
      <c r="C18" s="116">
        <f>Visangud!D22</f>
        <v>490.31299862266133</v>
      </c>
      <c r="D18" s="10" t="s">
        <v>31</v>
      </c>
      <c r="E18" s="12">
        <f>[1]!ripe(E$6,[1]!juhe($S$7,6),$C18,0)</f>
        <v>13.851320465286252</v>
      </c>
      <c r="F18" s="12">
        <f>[1]!ripe(F$6,[1]!juhe($S$7,6),$C18,0)</f>
        <v>14.094089025641697</v>
      </c>
      <c r="G18" s="12">
        <f>[1]!ripe(G$6,[1]!juhe($S$7,6),$C18,0)</f>
        <v>14.335388070716506</v>
      </c>
      <c r="H18" s="12">
        <f>[1]!ripe(H$6,[1]!juhe($S$7,6),$C18,0)</f>
        <v>14.575192828381672</v>
      </c>
      <c r="I18" s="12">
        <f>[1]!ripe(I$6,[1]!juhe($S$7,6),$C18,0)</f>
        <v>14.813469997013</v>
      </c>
      <c r="J18" s="12">
        <f>[1]!ripe(J$6,[1]!juhe($S$7,6),$C18,0)</f>
        <v>15.050119442109779</v>
      </c>
      <c r="K18" s="12">
        <f>[1]!ripe(K$6,[1]!juhe($S$7,6),$C18,0)</f>
        <v>15.285151584623483</v>
      </c>
      <c r="L18" s="12">
        <f>[1]!ripe(L$6,[1]!juhe($S$7,6),$C18,0)</f>
        <v>15.51850504962867</v>
      </c>
      <c r="M18" s="12">
        <f>[1]!ripe(M$6,[1]!juhe($S$7,6),$C18,0)</f>
        <v>15.750206277212742</v>
      </c>
      <c r="N18" s="12">
        <f>[1]!ripe(N$6,[1]!juhe($S$7,6),$C18,0)</f>
        <v>15.980170907846574</v>
      </c>
      <c r="O18" s="117"/>
      <c r="Q18"/>
      <c r="R18"/>
      <c r="S18"/>
      <c r="T18"/>
      <c r="U18"/>
      <c r="V18"/>
      <c r="W18"/>
      <c r="X18"/>
      <c r="Y18"/>
      <c r="AB18" s="11"/>
    </row>
    <row r="19" spans="1:28" x14ac:dyDescent="0.2">
      <c r="A19" s="114"/>
      <c r="B19" s="127" t="str">
        <f>Visangud!C23</f>
        <v>66Y-67Y</v>
      </c>
      <c r="C19" s="116">
        <f>Visangud!D23</f>
        <v>492.90759981970103</v>
      </c>
      <c r="D19" s="10" t="s">
        <v>31</v>
      </c>
      <c r="E19" s="12">
        <f>[1]!ripe(E$6,[1]!juhe($S$7,6),$C19,0)</f>
        <v>13.998303072238851</v>
      </c>
      <c r="F19" s="12">
        <f>[1]!ripe(F$6,[1]!juhe($S$7,6),$C19,0)</f>
        <v>14.243647759251434</v>
      </c>
      <c r="G19" s="12">
        <f>[1]!ripe(G$6,[1]!juhe($S$7,6),$C19,0)</f>
        <v>14.487507337294142</v>
      </c>
      <c r="H19" s="12">
        <f>[1]!ripe(H$6,[1]!juhe($S$7,6),$C19,0)</f>
        <v>14.729856771369732</v>
      </c>
      <c r="I19" s="12">
        <f>[1]!ripe(I$6,[1]!juhe($S$7,6),$C19,0)</f>
        <v>14.970662406475464</v>
      </c>
      <c r="J19" s="12">
        <f>[1]!ripe(J$6,[1]!juhe($S$7,6),$C19,0)</f>
        <v>15.20982304553829</v>
      </c>
      <c r="K19" s="12">
        <f>[1]!ripe(K$6,[1]!juhe($S$7,6),$C19,0)</f>
        <v>15.447349220091098</v>
      </c>
      <c r="L19" s="12">
        <f>[1]!ripe(L$6,[1]!juhe($S$7,6),$C19,0)</f>
        <v>15.68317890393144</v>
      </c>
      <c r="M19" s="12">
        <f>[1]!ripe(M$6,[1]!juhe($S$7,6),$C19,0)</f>
        <v>15.917338817714404</v>
      </c>
      <c r="N19" s="12">
        <f>[1]!ripe(N$6,[1]!juhe($S$7,6),$C19,0)</f>
        <v>16.149743706733865</v>
      </c>
      <c r="O19" s="117"/>
      <c r="Q19"/>
      <c r="R19"/>
      <c r="S19"/>
      <c r="T19"/>
      <c r="U19"/>
      <c r="V19"/>
      <c r="W19"/>
      <c r="X19"/>
      <c r="Y19"/>
      <c r="AB19" s="11"/>
    </row>
    <row r="20" spans="1:28" x14ac:dyDescent="0.2">
      <c r="A20" s="114"/>
      <c r="B20" s="127" t="str">
        <f>Visangud!C24</f>
        <v>67Y-68Y</v>
      </c>
      <c r="C20" s="116">
        <f>Visangud!D24</f>
        <v>492.90667217748387</v>
      </c>
      <c r="D20" s="10" t="s">
        <v>31</v>
      </c>
      <c r="E20" s="12">
        <f>[1]!ripe(E$6,[1]!juhe($S$7,6),$C20,0)</f>
        <v>13.998250383237165</v>
      </c>
      <c r="F20" s="12">
        <f>[1]!ripe(F$6,[1]!juhe($S$7,6),$C20,0)</f>
        <v>14.243594146783057</v>
      </c>
      <c r="G20" s="12">
        <f>[1]!ripe(G$6,[1]!juhe($S$7,6),$C20,0)</f>
        <v>14.487452806948957</v>
      </c>
      <c r="H20" s="12">
        <f>[1]!ripe(H$6,[1]!juhe($S$7,6),$C20,0)</f>
        <v>14.729801328831858</v>
      </c>
      <c r="I20" s="12">
        <f>[1]!ripe(I$6,[1]!juhe($S$7,6),$C20,0)</f>
        <v>14.970606057555692</v>
      </c>
      <c r="J20" s="12">
        <f>[1]!ripe(J$6,[1]!juhe($S$7,6),$C20,0)</f>
        <v>15.209765796428313</v>
      </c>
      <c r="K20" s="12">
        <f>[1]!ripe(K$6,[1]!juhe($S$7,6),$C20,0)</f>
        <v>15.447291076942967</v>
      </c>
      <c r="L20" s="12">
        <f>[1]!ripe(L$6,[1]!juhe($S$7,6),$C20,0)</f>
        <v>15.683119873130675</v>
      </c>
      <c r="M20" s="12">
        <f>[1]!ripe(M$6,[1]!juhe($S$7,6),$C20,0)</f>
        <v>15.917278905545945</v>
      </c>
      <c r="N20" s="12">
        <f>[1]!ripe(N$6,[1]!juhe($S$7,6),$C20,0)</f>
        <v>16.149682919803549</v>
      </c>
      <c r="O20" s="117"/>
      <c r="Q20"/>
      <c r="R20"/>
      <c r="S20"/>
      <c r="T20"/>
      <c r="U20"/>
      <c r="V20"/>
      <c r="W20"/>
      <c r="X20"/>
      <c r="Y20"/>
      <c r="AB20" s="11"/>
    </row>
    <row r="21" spans="1:28" x14ac:dyDescent="0.2">
      <c r="A21" s="114"/>
      <c r="B21" s="127" t="str">
        <f>Visangud!C25</f>
        <v>68Y-69Y</v>
      </c>
      <c r="C21" s="116">
        <f>Visangud!D25</f>
        <v>492.90759981935321</v>
      </c>
      <c r="D21" s="10" t="s">
        <v>31</v>
      </c>
      <c r="E21" s="12">
        <f>[1]!ripe(E$6,[1]!juhe($S$7,6),$C21,0)</f>
        <v>13.998303072219096</v>
      </c>
      <c r="F21" s="12">
        <f>[1]!ripe(F$6,[1]!juhe($S$7,6),$C21,0)</f>
        <v>14.243647759231333</v>
      </c>
      <c r="G21" s="12">
        <f>[1]!ripe(G$6,[1]!juhe($S$7,6),$C21,0)</f>
        <v>14.487507337273696</v>
      </c>
      <c r="H21" s="12">
        <f>[1]!ripe(H$6,[1]!juhe($S$7,6),$C21,0)</f>
        <v>14.729856771348945</v>
      </c>
      <c r="I21" s="12">
        <f>[1]!ripe(I$6,[1]!juhe($S$7,6),$C21,0)</f>
        <v>14.970662406454338</v>
      </c>
      <c r="J21" s="12">
        <f>[1]!ripe(J$6,[1]!juhe($S$7,6),$C21,0)</f>
        <v>15.209823045516826</v>
      </c>
      <c r="K21" s="12">
        <f>[1]!ripe(K$6,[1]!juhe($S$7,6),$C21,0)</f>
        <v>15.447349220069299</v>
      </c>
      <c r="L21" s="12">
        <f>[1]!ripe(L$6,[1]!juhe($S$7,6),$C21,0)</f>
        <v>15.683178903909308</v>
      </c>
      <c r="M21" s="12">
        <f>[1]!ripe(M$6,[1]!juhe($S$7,6),$C21,0)</f>
        <v>15.917338817691942</v>
      </c>
      <c r="N21" s="12">
        <f>[1]!ripe(N$6,[1]!juhe($S$7,6),$C21,0)</f>
        <v>16.149743706711075</v>
      </c>
      <c r="O21" s="117"/>
      <c r="Q21"/>
      <c r="R21"/>
      <c r="S21"/>
      <c r="T21"/>
      <c r="U21"/>
      <c r="V21"/>
      <c r="W21"/>
      <c r="X21"/>
      <c r="Y21"/>
      <c r="AB21" s="11"/>
    </row>
    <row r="22" spans="1:28" x14ac:dyDescent="0.2">
      <c r="A22" s="114"/>
      <c r="B22" s="127" t="str">
        <f>Visangud!C26</f>
        <v>69Y-70Y</v>
      </c>
      <c r="C22" s="116">
        <f>Visangud!D26</f>
        <v>515.73893093897698</v>
      </c>
      <c r="D22" s="10" t="s">
        <v>31</v>
      </c>
      <c r="E22" s="12">
        <f>[1]!ripe(E$6,[1]!juhe($S$7,6),$C22,0)</f>
        <v>15.325130972262114</v>
      </c>
      <c r="F22" s="12">
        <f>[1]!ripe(F$6,[1]!juhe($S$7,6),$C22,0)</f>
        <v>15.593730633407691</v>
      </c>
      <c r="G22" s="12">
        <f>[1]!ripe(G$6,[1]!juhe($S$7,6),$C22,0)</f>
        <v>15.860704419663012</v>
      </c>
      <c r="H22" s="12">
        <f>[1]!ripe(H$6,[1]!juhe($S$7,6),$C22,0)</f>
        <v>16.12602492309086</v>
      </c>
      <c r="I22" s="12">
        <f>[1]!ripe(I$6,[1]!juhe($S$7,6),$C22,0)</f>
        <v>16.389655298702088</v>
      </c>
      <c r="J22" s="12">
        <f>[1]!ripe(J$6,[1]!juhe($S$7,6),$C22,0)</f>
        <v>16.651484757468157</v>
      </c>
      <c r="K22" s="12">
        <f>[1]!ripe(K$6,[1]!juhe($S$7,6),$C22,0)</f>
        <v>16.911524829152359</v>
      </c>
      <c r="L22" s="12">
        <f>[1]!ripe(L$6,[1]!juhe($S$7,6),$C22,0)</f>
        <v>17.169707608404213</v>
      </c>
      <c r="M22" s="12">
        <f>[1]!ripe(M$6,[1]!juhe($S$7,6),$C22,0)</f>
        <v>17.426062348593703</v>
      </c>
      <c r="N22" s="12">
        <f>[1]!ripe(N$6,[1]!juhe($S$7,6),$C22,0)</f>
        <v>17.680495714155036</v>
      </c>
      <c r="O22" s="117"/>
      <c r="Q22"/>
      <c r="R22"/>
      <c r="S22"/>
      <c r="T22"/>
      <c r="U22"/>
      <c r="V22"/>
      <c r="W22"/>
      <c r="X22"/>
      <c r="Y22"/>
      <c r="AB22" s="11"/>
    </row>
    <row r="23" spans="1:28" x14ac:dyDescent="0.2">
      <c r="A23" s="114"/>
      <c r="B23" s="127" t="str">
        <f>Visangud!C27</f>
        <v>70Y-71Y</v>
      </c>
      <c r="C23" s="116">
        <f>Visangud!D27</f>
        <v>497.08748870305539</v>
      </c>
      <c r="D23" s="10" t="s">
        <v>31</v>
      </c>
      <c r="E23" s="12">
        <f>[1]!ripe(E$6,[1]!juhe($S$7,6),$C23,0)</f>
        <v>14.236722773919778</v>
      </c>
      <c r="F23" s="12">
        <f>[1]!ripe(F$6,[1]!juhe($S$7,6),$C23,0)</f>
        <v>14.486246182223409</v>
      </c>
      <c r="G23" s="12">
        <f>[1]!ripe(G$6,[1]!juhe($S$7,6),$C23,0)</f>
        <v>14.734259187117139</v>
      </c>
      <c r="H23" s="12">
        <f>[1]!ripe(H$6,[1]!juhe($S$7,6),$C23,0)</f>
        <v>14.980736327206571</v>
      </c>
      <c r="I23" s="12">
        <f>[1]!ripe(I$6,[1]!juhe($S$7,6),$C23,0)</f>
        <v>15.225643374275505</v>
      </c>
      <c r="J23" s="12">
        <f>[1]!ripe(J$6,[1]!juhe($S$7,6),$C23,0)</f>
        <v>15.468877407657979</v>
      </c>
      <c r="K23" s="12">
        <f>[1]!ripe(K$6,[1]!juhe($S$7,6),$C23,0)</f>
        <v>15.710449138260405</v>
      </c>
      <c r="L23" s="12">
        <f>[1]!ripe(L$6,[1]!juhe($S$7,6),$C23,0)</f>
        <v>15.95029548344738</v>
      </c>
      <c r="M23" s="12">
        <f>[1]!ripe(M$6,[1]!juhe($S$7,6),$C23,0)</f>
        <v>16.188443618981342</v>
      </c>
      <c r="N23" s="12">
        <f>[1]!ripe(N$6,[1]!juhe($S$7,6),$C23,0)</f>
        <v>16.424806838094334</v>
      </c>
      <c r="O23" s="117"/>
      <c r="Q23"/>
      <c r="R23"/>
      <c r="S23"/>
      <c r="T23"/>
      <c r="U23"/>
      <c r="V23"/>
      <c r="W23"/>
      <c r="X23"/>
      <c r="Y23"/>
      <c r="AB23" s="11"/>
    </row>
    <row r="24" spans="1:28" x14ac:dyDescent="0.2">
      <c r="A24" s="114"/>
      <c r="B24" s="127" t="str">
        <f>Visangud!C28</f>
        <v>71Y-72Y</v>
      </c>
      <c r="C24" s="116">
        <f>Visangud!D28</f>
        <v>496.92471816638732</v>
      </c>
      <c r="D24" s="10" t="s">
        <v>31</v>
      </c>
      <c r="E24" s="12">
        <f>[1]!ripe(E$6,[1]!juhe($S$7,6),$C24,0)</f>
        <v>14.22740071429172</v>
      </c>
      <c r="F24" s="12">
        <f>[1]!ripe(F$6,[1]!juhe($S$7,6),$C24,0)</f>
        <v>14.476760737234287</v>
      </c>
      <c r="G24" s="12">
        <f>[1]!ripe(G$6,[1]!juhe($S$7,6),$C24,0)</f>
        <v>14.724611345763567</v>
      </c>
      <c r="H24" s="12">
        <f>[1]!ripe(H$6,[1]!juhe($S$7,6),$C24,0)</f>
        <v>14.970927095157025</v>
      </c>
      <c r="I24" s="12">
        <f>[1]!ripe(I$6,[1]!juhe($S$7,6),$C24,0)</f>
        <v>15.215673779610743</v>
      </c>
      <c r="J24" s="12">
        <f>[1]!ripe(J$6,[1]!juhe($S$7,6),$C24,0)</f>
        <v>15.458748545850156</v>
      </c>
      <c r="K24" s="12">
        <f>[1]!ripe(K$6,[1]!juhe($S$7,6),$C24,0)</f>
        <v>15.700162097768283</v>
      </c>
      <c r="L24" s="12">
        <f>[1]!ripe(L$6,[1]!juhe($S$7,6),$C24,0)</f>
        <v>15.939851394035578</v>
      </c>
      <c r="M24" s="12">
        <f>[1]!ripe(M$6,[1]!juhe($S$7,6),$C24,0)</f>
        <v>16.177843592620075</v>
      </c>
      <c r="N24" s="12">
        <f>[1]!ripe(N$6,[1]!juhe($S$7,6),$C24,0)</f>
        <v>16.41405204352851</v>
      </c>
      <c r="O24" s="117"/>
      <c r="Q24"/>
      <c r="R24"/>
      <c r="S24"/>
      <c r="T24"/>
      <c r="U24"/>
      <c r="V24"/>
      <c r="W24"/>
      <c r="X24"/>
      <c r="Y24"/>
      <c r="AB24" s="11"/>
    </row>
    <row r="25" spans="1:28" x14ac:dyDescent="0.2">
      <c r="A25" s="114"/>
      <c r="B25" s="127" t="str">
        <f>Visangud!C29</f>
        <v>72Y-73Y</v>
      </c>
      <c r="C25" s="116">
        <f>Visangud!D29</f>
        <v>486.73160165741831</v>
      </c>
      <c r="D25" s="10" t="s">
        <v>31</v>
      </c>
      <c r="E25" s="12">
        <f>[1]!ripe(E$6,[1]!juhe($S$7,6),$C25,0)</f>
        <v>13.649710862674805</v>
      </c>
      <c r="F25" s="12">
        <f>[1]!ripe(F$6,[1]!juhe($S$7,6),$C25,0)</f>
        <v>13.888945862955419</v>
      </c>
      <c r="G25" s="12">
        <f>[1]!ripe(G$6,[1]!juhe($S$7,6),$C25,0)</f>
        <v>14.126732737135768</v>
      </c>
      <c r="H25" s="12">
        <f>[1]!ripe(H$6,[1]!juhe($S$7,6),$C25,0)</f>
        <v>14.363047073651673</v>
      </c>
      <c r="I25" s="12">
        <f>[1]!ripe(I$6,[1]!juhe($S$7,6),$C25,0)</f>
        <v>14.597856055592819</v>
      </c>
      <c r="J25" s="12">
        <f>[1]!ripe(J$6,[1]!juhe($S$7,6),$C25,0)</f>
        <v>14.831061005942418</v>
      </c>
      <c r="K25" s="12">
        <f>[1]!ripe(K$6,[1]!juhe($S$7,6),$C25,0)</f>
        <v>15.062672193972261</v>
      </c>
      <c r="L25" s="12">
        <f>[1]!ripe(L$6,[1]!juhe($S$7,6),$C25,0)</f>
        <v>15.292629138085049</v>
      </c>
      <c r="M25" s="12">
        <f>[1]!ripe(M$6,[1]!juhe($S$7,6),$C25,0)</f>
        <v>15.52095789352577</v>
      </c>
      <c r="N25" s="12">
        <f>[1]!ripe(N$6,[1]!juhe($S$7,6),$C25,0)</f>
        <v>15.747575328640373</v>
      </c>
      <c r="O25" s="117"/>
      <c r="Q25"/>
      <c r="R25"/>
      <c r="S25"/>
      <c r="T25"/>
      <c r="U25"/>
      <c r="V25"/>
      <c r="W25"/>
      <c r="X25"/>
      <c r="Y25"/>
      <c r="AB25" s="11"/>
    </row>
    <row r="26" spans="1:28" x14ac:dyDescent="0.2">
      <c r="A26" s="114"/>
      <c r="B26" s="127" t="str">
        <f>Visangud!C30</f>
        <v>73Y-74Y</v>
      </c>
      <c r="C26" s="116">
        <f>Visangud!D30</f>
        <v>486.79097118680409</v>
      </c>
      <c r="D26" s="10" t="s">
        <v>31</v>
      </c>
      <c r="E26" s="12">
        <f>[1]!ripe(E$6,[1]!juhe($S$7,6),$C26,0)</f>
        <v>13.653040937527718</v>
      </c>
      <c r="F26" s="12">
        <f>[1]!ripe(F$6,[1]!juhe($S$7,6),$C26,0)</f>
        <v>13.892334303180785</v>
      </c>
      <c r="G26" s="12">
        <f>[1]!ripe(G$6,[1]!juhe($S$7,6),$C26,0)</f>
        <v>14.130179189439046</v>
      </c>
      <c r="H26" s="12">
        <f>[1]!ripe(H$6,[1]!juhe($S$7,6),$C26,0)</f>
        <v>14.366551178782718</v>
      </c>
      <c r="I26" s="12">
        <f>[1]!ripe(I$6,[1]!juhe($S$7,6),$C26,0)</f>
        <v>14.601417446295248</v>
      </c>
      <c r="J26" s="12">
        <f>[1]!ripe(J$6,[1]!juhe($S$7,6),$C26,0)</f>
        <v>14.834679290885944</v>
      </c>
      <c r="K26" s="12">
        <f>[1]!ripe(K$6,[1]!juhe($S$7,6),$C26,0)</f>
        <v>15.066346984331959</v>
      </c>
      <c r="L26" s="12">
        <f>[1]!ripe(L$6,[1]!juhe($S$7,6),$C26,0)</f>
        <v>15.296360030280495</v>
      </c>
      <c r="M26" s="12">
        <f>[1]!ripe(M$6,[1]!juhe($S$7,6),$C26,0)</f>
        <v>15.524744490333156</v>
      </c>
      <c r="N26" s="12">
        <f>[1]!ripe(N$6,[1]!juhe($S$7,6),$C26,0)</f>
        <v>15.751417212554534</v>
      </c>
      <c r="O26" s="117"/>
      <c r="Q26"/>
      <c r="R26"/>
      <c r="S26"/>
      <c r="T26"/>
      <c r="U26"/>
      <c r="V26"/>
      <c r="W26"/>
      <c r="X26"/>
      <c r="Y26"/>
      <c r="AB26" s="11"/>
    </row>
    <row r="27" spans="1:28" x14ac:dyDescent="0.2">
      <c r="A27" s="114"/>
      <c r="B27" s="127" t="str">
        <f>Visangud!C31</f>
        <v>74Y-75Y</v>
      </c>
      <c r="C27" s="116">
        <f>Visangud!D31</f>
        <v>486.75769226378679</v>
      </c>
      <c r="D27" s="10" t="s">
        <v>31</v>
      </c>
      <c r="E27" s="12">
        <f>[1]!ripe(E$6,[1]!juhe($S$7,6),$C27,0)</f>
        <v>13.651174251437187</v>
      </c>
      <c r="F27" s="12">
        <f>[1]!ripe(F$6,[1]!juhe($S$7,6),$C27,0)</f>
        <v>13.890434900159333</v>
      </c>
      <c r="G27" s="12">
        <f>[1]!ripe(G$6,[1]!juhe($S$7,6),$C27,0)</f>
        <v>14.128247267527266</v>
      </c>
      <c r="H27" s="12">
        <f>[1]!ripe(H$6,[1]!juhe($S$7,6),$C27,0)</f>
        <v>14.364586939359643</v>
      </c>
      <c r="I27" s="12">
        <f>[1]!ripe(I$6,[1]!juhe($S$7,6),$C27,0)</f>
        <v>14.599421095227836</v>
      </c>
      <c r="J27" s="12">
        <f>[1]!ripe(J$6,[1]!juhe($S$7,6),$C27,0)</f>
        <v>14.832651047535874</v>
      </c>
      <c r="K27" s="12">
        <f>[1]!ripe(K$6,[1]!juhe($S$7,6),$C27,0)</f>
        <v>15.064287066656515</v>
      </c>
      <c r="L27" s="12">
        <f>[1]!ripe(L$6,[1]!juhe($S$7,6),$C27,0)</f>
        <v>15.294268664508214</v>
      </c>
      <c r="M27" s="12">
        <f>[1]!ripe(M$6,[1]!juhe($S$7,6),$C27,0)</f>
        <v>15.522621899129353</v>
      </c>
      <c r="N27" s="12">
        <f>[1]!ripe(N$6,[1]!juhe($S$7,6),$C27,0)</f>
        <v>15.749263629953314</v>
      </c>
      <c r="O27" s="117"/>
      <c r="Q27"/>
      <c r="R27"/>
      <c r="S27"/>
      <c r="T27"/>
      <c r="U27"/>
      <c r="V27"/>
      <c r="W27"/>
      <c r="X27"/>
      <c r="Y27"/>
      <c r="AB27" s="11"/>
    </row>
    <row r="28" spans="1:28" x14ac:dyDescent="0.2">
      <c r="A28" s="114"/>
      <c r="B28" s="127" t="str">
        <f>Visangud!C32</f>
        <v>75Y-76Y</v>
      </c>
      <c r="C28" s="116">
        <f>Visangud!D32</f>
        <v>486.75806819534404</v>
      </c>
      <c r="D28" s="10" t="s">
        <v>31</v>
      </c>
      <c r="E28" s="12">
        <f>[1]!ripe(E$6,[1]!juhe($S$7,6),$C28,0)</f>
        <v>13.651195337530977</v>
      </c>
      <c r="F28" s="12">
        <f>[1]!ripe(F$6,[1]!juhe($S$7,6),$C28,0)</f>
        <v>13.89045635582371</v>
      </c>
      <c r="G28" s="12">
        <f>[1]!ripe(G$6,[1]!juhe($S$7,6),$C28,0)</f>
        <v>14.128269090525164</v>
      </c>
      <c r="H28" s="12">
        <f>[1]!ripe(H$6,[1]!juhe($S$7,6),$C28,0)</f>
        <v>14.364609127416282</v>
      </c>
      <c r="I28" s="12">
        <f>[1]!ripe(I$6,[1]!juhe($S$7,6),$C28,0)</f>
        <v>14.599443646017741</v>
      </c>
      <c r="J28" s="12">
        <f>[1]!ripe(J$6,[1]!juhe($S$7,6),$C28,0)</f>
        <v>14.832673958581136</v>
      </c>
      <c r="K28" s="12">
        <f>[1]!ripe(K$6,[1]!juhe($S$7,6),$C28,0)</f>
        <v>15.064310335495088</v>
      </c>
      <c r="L28" s="12">
        <f>[1]!ripe(L$6,[1]!juhe($S$7,6),$C28,0)</f>
        <v>15.29429228858462</v>
      </c>
      <c r="M28" s="12">
        <f>[1]!ripe(M$6,[1]!juhe($S$7,6),$C28,0)</f>
        <v>15.52264587592836</v>
      </c>
      <c r="N28" s="12">
        <f>[1]!ripe(N$6,[1]!juhe($S$7,6),$C28,0)</f>
        <v>15.749287956831274</v>
      </c>
      <c r="O28" s="117"/>
      <c r="Q28"/>
      <c r="R28"/>
      <c r="S28"/>
      <c r="T28"/>
      <c r="U28"/>
      <c r="V28"/>
      <c r="W28"/>
      <c r="X28"/>
      <c r="Y28"/>
      <c r="AB28" s="11"/>
    </row>
    <row r="29" spans="1:28" x14ac:dyDescent="0.2">
      <c r="A29" s="114"/>
      <c r="B29" s="127" t="str">
        <f>Visangud!C33</f>
        <v>76Y-77Y</v>
      </c>
      <c r="C29" s="116">
        <f>Visangud!D33</f>
        <v>486.75769226378679</v>
      </c>
      <c r="D29" s="10" t="s">
        <v>31</v>
      </c>
      <c r="E29" s="12">
        <f>[1]!ripe(E$6,[1]!juhe($S$7,6),$C29,0)</f>
        <v>13.651174251437187</v>
      </c>
      <c r="F29" s="12">
        <f>[1]!ripe(F$6,[1]!juhe($S$7,6),$C29,0)</f>
        <v>13.890434900159333</v>
      </c>
      <c r="G29" s="12">
        <f>[1]!ripe(G$6,[1]!juhe($S$7,6),$C29,0)</f>
        <v>14.128247267527266</v>
      </c>
      <c r="H29" s="12">
        <f>[1]!ripe(H$6,[1]!juhe($S$7,6),$C29,0)</f>
        <v>14.364586939359643</v>
      </c>
      <c r="I29" s="12">
        <f>[1]!ripe(I$6,[1]!juhe($S$7,6),$C29,0)</f>
        <v>14.599421095227836</v>
      </c>
      <c r="J29" s="12">
        <f>[1]!ripe(J$6,[1]!juhe($S$7,6),$C29,0)</f>
        <v>14.832651047535874</v>
      </c>
      <c r="K29" s="12">
        <f>[1]!ripe(K$6,[1]!juhe($S$7,6),$C29,0)</f>
        <v>15.064287066656515</v>
      </c>
      <c r="L29" s="12">
        <f>[1]!ripe(L$6,[1]!juhe($S$7,6),$C29,0)</f>
        <v>15.294268664508214</v>
      </c>
      <c r="M29" s="12">
        <f>[1]!ripe(M$6,[1]!juhe($S$7,6),$C29,0)</f>
        <v>15.522621899129353</v>
      </c>
      <c r="N29" s="12">
        <f>[1]!ripe(N$6,[1]!juhe($S$7,6),$C29,0)</f>
        <v>15.749263629953314</v>
      </c>
      <c r="O29" s="117"/>
      <c r="Q29"/>
      <c r="R29"/>
      <c r="S29"/>
      <c r="T29"/>
      <c r="U29"/>
      <c r="V29"/>
      <c r="W29"/>
      <c r="X29"/>
      <c r="Y29"/>
      <c r="AB29" s="11"/>
    </row>
    <row r="30" spans="1:28" x14ac:dyDescent="0.2">
      <c r="A30" s="114"/>
      <c r="B30" s="127" t="str">
        <f>Visangud!C34</f>
        <v>77Y-78Y</v>
      </c>
      <c r="C30" s="116">
        <f>Visangud!D34</f>
        <v>484.64354647988716</v>
      </c>
      <c r="D30" s="10" t="s">
        <v>31</v>
      </c>
      <c r="E30" s="12">
        <f>[1]!ripe(E$6,[1]!juhe($S$7,6),$C30,0)</f>
        <v>13.532848860568736</v>
      </c>
      <c r="F30" s="12">
        <f>[1]!ripe(F$6,[1]!juhe($S$7,6),$C30,0)</f>
        <v>13.770035650349662</v>
      </c>
      <c r="G30" s="12">
        <f>[1]!ripe(G$6,[1]!juhe($S$7,6),$C30,0)</f>
        <v>14.0057867121622</v>
      </c>
      <c r="H30" s="12">
        <f>[1]!ripe(H$6,[1]!juhe($S$7,6),$C30,0)</f>
        <v>14.240077843441785</v>
      </c>
      <c r="I30" s="12">
        <f>[1]!ripe(I$6,[1]!juhe($S$7,6),$C30,0)</f>
        <v>14.472876508240086</v>
      </c>
      <c r="J30" s="12">
        <f>[1]!ripe(J$6,[1]!juhe($S$7,6),$C30,0)</f>
        <v>14.704084874363609</v>
      </c>
      <c r="K30" s="12">
        <f>[1]!ripe(K$6,[1]!juhe($S$7,6),$C30,0)</f>
        <v>14.933713123163777</v>
      </c>
      <c r="L30" s="12">
        <f>[1]!ripe(L$6,[1]!juhe($S$7,6),$C30,0)</f>
        <v>15.161701290856493</v>
      </c>
      <c r="M30" s="12">
        <f>[1]!ripe(M$6,[1]!juhe($S$7,6),$C30,0)</f>
        <v>15.388075209614765</v>
      </c>
      <c r="N30" s="12">
        <f>[1]!ripe(N$6,[1]!juhe($S$7,6),$C30,0)</f>
        <v>15.612752459516212</v>
      </c>
      <c r="O30" s="117"/>
      <c r="Q30"/>
      <c r="R30"/>
      <c r="S30"/>
      <c r="T30"/>
      <c r="U30"/>
      <c r="V30"/>
      <c r="W30"/>
      <c r="X30"/>
      <c r="Y30"/>
      <c r="AB30" s="11"/>
    </row>
    <row r="31" spans="1:28" x14ac:dyDescent="0.2">
      <c r="A31" s="114"/>
      <c r="B31" s="127" t="str">
        <f>Visangud!C35</f>
        <v>78Y-79Y</v>
      </c>
      <c r="C31" s="116">
        <f>Visangud!D35</f>
        <v>488.56196610622521</v>
      </c>
      <c r="D31" s="10" t="s">
        <v>31</v>
      </c>
      <c r="E31" s="12">
        <f>[1]!ripe(E$6,[1]!juhe($S$7,6),$C31,0)</f>
        <v>13.752563941214049</v>
      </c>
      <c r="F31" s="12">
        <f>[1]!ripe(F$6,[1]!juhe($S$7,6),$C31,0)</f>
        <v>13.993601621164641</v>
      </c>
      <c r="G31" s="12">
        <f>[1]!ripe(G$6,[1]!juhe($S$7,6),$C31,0)</f>
        <v>14.233180263118808</v>
      </c>
      <c r="H31" s="12">
        <f>[1]!ripe(H$6,[1]!juhe($S$7,6),$C31,0)</f>
        <v>14.471275271566752</v>
      </c>
      <c r="I31" s="12">
        <f>[1]!ripe(I$6,[1]!juhe($S$7,6),$C31,0)</f>
        <v>14.70785358231671</v>
      </c>
      <c r="J31" s="12">
        <f>[1]!ripe(J$6,[1]!juhe($S$7,6),$C31,0)</f>
        <v>14.942815774802453</v>
      </c>
      <c r="K31" s="12">
        <f>[1]!ripe(K$6,[1]!juhe($S$7,6),$C31,0)</f>
        <v>15.176172195676616</v>
      </c>
      <c r="L31" s="12">
        <f>[1]!ripe(L$6,[1]!juhe($S$7,6),$C31,0)</f>
        <v>15.407861907601953</v>
      </c>
      <c r="M31" s="12">
        <f>[1]!ripe(M$6,[1]!juhe($S$7,6),$C31,0)</f>
        <v>15.637911162154515</v>
      </c>
      <c r="N31" s="12">
        <f>[1]!ripe(N$6,[1]!juhe($S$7,6),$C31,0)</f>
        <v>15.866236201267967</v>
      </c>
      <c r="O31" s="117"/>
      <c r="Q31"/>
      <c r="R31"/>
      <c r="S31"/>
      <c r="T31"/>
      <c r="U31"/>
      <c r="V31"/>
      <c r="W31"/>
      <c r="X31"/>
      <c r="Y31"/>
      <c r="AB31" s="11"/>
    </row>
    <row r="32" spans="1:28" x14ac:dyDescent="0.2">
      <c r="A32" s="114"/>
      <c r="B32" s="127" t="str">
        <f>Visangud!C36</f>
        <v>79Y-80Y</v>
      </c>
      <c r="C32" s="116">
        <f>Visangud!D36</f>
        <v>484.71104780062262</v>
      </c>
      <c r="D32" s="10" t="s">
        <v>31</v>
      </c>
      <c r="E32" s="12">
        <f>[1]!ripe(E$6,[1]!juhe($S$7,6),$C32,0)</f>
        <v>13.536618842830142</v>
      </c>
      <c r="F32" s="12">
        <f>[1]!ripe(F$6,[1]!juhe($S$7,6),$C32,0)</f>
        <v>13.77387170812845</v>
      </c>
      <c r="G32" s="12">
        <f>[1]!ripe(G$6,[1]!juhe($S$7,6),$C32,0)</f>
        <v>14.009688445493143</v>
      </c>
      <c r="H32" s="12">
        <f>[1]!ripe(H$6,[1]!juhe($S$7,6),$C32,0)</f>
        <v>14.244044845617303</v>
      </c>
      <c r="I32" s="12">
        <f>[1]!ripe(I$6,[1]!juhe($S$7,6),$C32,0)</f>
        <v>14.476908363488729</v>
      </c>
      <c r="J32" s="12">
        <f>[1]!ripe(J$6,[1]!juhe($S$7,6),$C32,0)</f>
        <v>14.70818113965983</v>
      </c>
      <c r="K32" s="12">
        <f>[1]!ripe(K$6,[1]!juhe($S$7,6),$C32,0)</f>
        <v>14.937873358318349</v>
      </c>
      <c r="L32" s="12">
        <f>[1]!ripe(L$6,[1]!juhe($S$7,6),$C32,0)</f>
        <v>15.165925038975473</v>
      </c>
      <c r="M32" s="12">
        <f>[1]!ripe(M$6,[1]!juhe($S$7,6),$C32,0)</f>
        <v>15.392362021000537</v>
      </c>
      <c r="N32" s="12">
        <f>[1]!ripe(N$6,[1]!juhe($S$7,6),$C32,0)</f>
        <v>15.617101861510614</v>
      </c>
      <c r="O32" s="117"/>
      <c r="Q32"/>
      <c r="R32"/>
      <c r="S32"/>
      <c r="T32"/>
      <c r="U32"/>
      <c r="V32"/>
      <c r="W32"/>
      <c r="X32"/>
      <c r="Y32"/>
      <c r="AB32" s="11"/>
    </row>
    <row r="33" spans="1:28" x14ac:dyDescent="0.2">
      <c r="A33" s="114"/>
      <c r="B33" s="127" t="str">
        <f>Visangud!C37</f>
        <v>80Y-81Y</v>
      </c>
      <c r="C33" s="116">
        <f>Visangud!D37</f>
        <v>484.63429187160625</v>
      </c>
      <c r="D33" s="10" t="s">
        <v>31</v>
      </c>
      <c r="E33" s="12">
        <f>[1]!ripe(E$6,[1]!juhe($S$7,6),$C33,0)</f>
        <v>13.532332027030956</v>
      </c>
      <c r="F33" s="12">
        <f>[1]!ripe(F$6,[1]!juhe($S$7,6),$C33,0)</f>
        <v>13.769509758402309</v>
      </c>
      <c r="G33" s="12">
        <f>[1]!ripe(G$6,[1]!juhe($S$7,6),$C33,0)</f>
        <v>14.005251816637214</v>
      </c>
      <c r="H33" s="12">
        <f>[1]!ripe(H$6,[1]!juhe($S$7,6),$C33,0)</f>
        <v>14.239534000095428</v>
      </c>
      <c r="I33" s="12">
        <f>[1]!ripe(I$6,[1]!juhe($S$7,6),$C33,0)</f>
        <v>14.472323774071199</v>
      </c>
      <c r="J33" s="12">
        <f>[1]!ripe(J$6,[1]!juhe($S$7,6),$C33,0)</f>
        <v>14.703523310107352</v>
      </c>
      <c r="K33" s="12">
        <f>[1]!ripe(K$6,[1]!juhe($S$7,6),$C33,0)</f>
        <v>14.933142789166467</v>
      </c>
      <c r="L33" s="12">
        <f>[1]!ripe(L$6,[1]!juhe($S$7,6),$C33,0)</f>
        <v>15.161122249754531</v>
      </c>
      <c r="M33" s="12">
        <f>[1]!ripe(M$6,[1]!juhe($S$7,6),$C33,0)</f>
        <v>15.38748752305799</v>
      </c>
      <c r="N33" s="12">
        <f>[1]!ripe(N$6,[1]!juhe($S$7,6),$C33,0)</f>
        <v>15.612156192302169</v>
      </c>
      <c r="O33" s="117"/>
      <c r="Q33"/>
      <c r="R33"/>
      <c r="S33"/>
      <c r="T33"/>
      <c r="U33"/>
      <c r="V33"/>
      <c r="W33"/>
      <c r="X33"/>
      <c r="Y33"/>
      <c r="AB33" s="11"/>
    </row>
    <row r="34" spans="1:28" x14ac:dyDescent="0.2">
      <c r="A34" s="114"/>
      <c r="B34" s="127" t="str">
        <f>Visangud!C38</f>
        <v>81Y-82Y</v>
      </c>
      <c r="C34" s="116">
        <f>Visangud!D38</f>
        <v>484.62166110075214</v>
      </c>
      <c r="D34" s="10" t="s">
        <v>31</v>
      </c>
      <c r="E34" s="12">
        <f>[1]!ripe(E$6,[1]!juhe($S$7,6),$C34,0)</f>
        <v>13.531626663995473</v>
      </c>
      <c r="F34" s="12">
        <f>[1]!ripe(F$6,[1]!juhe($S$7,6),$C34,0)</f>
        <v>13.76879203264884</v>
      </c>
      <c r="G34" s="12">
        <f>[1]!ripe(G$6,[1]!juhe($S$7,6),$C34,0)</f>
        <v>14.004521802999184</v>
      </c>
      <c r="H34" s="12">
        <f>[1]!ripe(H$6,[1]!juhe($S$7,6),$C34,0)</f>
        <v>14.238791774667755</v>
      </c>
      <c r="I34" s="12">
        <f>[1]!ripe(I$6,[1]!juhe($S$7,6),$C34,0)</f>
        <v>14.471569414644652</v>
      </c>
      <c r="J34" s="12">
        <f>[1]!ripe(J$6,[1]!juhe($S$7,6),$C34,0)</f>
        <v>14.702756899571932</v>
      </c>
      <c r="K34" s="12">
        <f>[1]!ripe(K$6,[1]!juhe($S$7,6),$C34,0)</f>
        <v>14.932364409881506</v>
      </c>
      <c r="L34" s="12">
        <f>[1]!ripe(L$6,[1]!juhe($S$7,6),$C34,0)</f>
        <v>15.160331987204804</v>
      </c>
      <c r="M34" s="12">
        <f>[1]!ripe(M$6,[1]!juhe($S$7,6),$C34,0)</f>
        <v>15.386685461381848</v>
      </c>
      <c r="N34" s="12">
        <f>[1]!ripe(N$6,[1]!juhe($S$7,6),$C34,0)</f>
        <v>15.611342419933871</v>
      </c>
      <c r="O34" s="117"/>
      <c r="Q34"/>
      <c r="R34"/>
      <c r="S34"/>
      <c r="T34"/>
      <c r="U34"/>
      <c r="V34"/>
      <c r="W34"/>
      <c r="X34"/>
      <c r="Y34"/>
      <c r="AB34" s="11"/>
    </row>
    <row r="35" spans="1:28" x14ac:dyDescent="0.2">
      <c r="A35" s="114"/>
      <c r="B35" s="127" t="str">
        <f>Visangud!C39</f>
        <v>82Y-83Y</v>
      </c>
      <c r="C35" s="116">
        <f>Visangud!D39</f>
        <v>484.16781884778879</v>
      </c>
      <c r="D35" s="10" t="s">
        <v>31</v>
      </c>
      <c r="E35" s="12">
        <f>[1]!ripe(E$6,[1]!juhe($S$7,6),$C35,0)</f>
        <v>13.506294125920357</v>
      </c>
      <c r="F35" s="12">
        <f>[1]!ripe(F$6,[1]!juhe($S$7,6),$C35,0)</f>
        <v>13.743015497641153</v>
      </c>
      <c r="G35" s="12">
        <f>[1]!ripe(G$6,[1]!juhe($S$7,6),$C35,0)</f>
        <v>13.978303958640366</v>
      </c>
      <c r="H35" s="12">
        <f>[1]!ripe(H$6,[1]!juhe($S$7,6),$C35,0)</f>
        <v>14.212135353844738</v>
      </c>
      <c r="I35" s="12">
        <f>[1]!ripe(I$6,[1]!juhe($S$7,6),$C35,0)</f>
        <v>14.444477211149367</v>
      </c>
      <c r="J35" s="12">
        <f>[1]!ripe(J$6,[1]!juhe($S$7,6),$C35,0)</f>
        <v>14.675231890331277</v>
      </c>
      <c r="K35" s="12">
        <f>[1]!ripe(K$6,[1]!juhe($S$7,6),$C35,0)</f>
        <v>14.904409552763601</v>
      </c>
      <c r="L35" s="12">
        <f>[1]!ripe(L$6,[1]!juhe($S$7,6),$C35,0)</f>
        <v>15.131950352325745</v>
      </c>
      <c r="M35" s="12">
        <f>[1]!ripe(M$6,[1]!juhe($S$7,6),$C35,0)</f>
        <v>15.357880070501725</v>
      </c>
      <c r="N35" s="12">
        <f>[1]!ripe(N$6,[1]!juhe($S$7,6),$C35,0)</f>
        <v>15.582116449097054</v>
      </c>
      <c r="O35" s="117"/>
      <c r="Q35"/>
      <c r="R35"/>
      <c r="S35"/>
      <c r="T35"/>
      <c r="U35"/>
      <c r="V35"/>
      <c r="W35"/>
      <c r="X35"/>
      <c r="Y35"/>
      <c r="AB35" s="11"/>
    </row>
    <row r="36" spans="1:28" x14ac:dyDescent="0.2">
      <c r="A36" s="114"/>
      <c r="B36" s="127" t="str">
        <f>Visangud!C40</f>
        <v>83Y-84Y</v>
      </c>
      <c r="C36" s="116">
        <f>Visangud!D40</f>
        <v>484.66025821210201</v>
      </c>
      <c r="D36" s="10" t="s">
        <v>31</v>
      </c>
      <c r="E36" s="12">
        <f>[1]!ripe(E$6,[1]!juhe($S$7,6),$C36,0)</f>
        <v>13.533782170202764</v>
      </c>
      <c r="F36" s="12">
        <f>[1]!ripe(F$6,[1]!juhe($S$7,6),$C36,0)</f>
        <v>13.770985317863561</v>
      </c>
      <c r="G36" s="12">
        <f>[1]!ripe(G$6,[1]!juhe($S$7,6),$C36,0)</f>
        <v>14.006752638539218</v>
      </c>
      <c r="H36" s="12">
        <f>[1]!ripe(H$6,[1]!juhe($S$7,6),$C36,0)</f>
        <v>14.241059927996009</v>
      </c>
      <c r="I36" s="12">
        <f>[1]!ripe(I$6,[1]!juhe($S$7,6),$C36,0)</f>
        <v>14.47387464804172</v>
      </c>
      <c r="J36" s="12">
        <f>[1]!ripe(J$6,[1]!juhe($S$7,6),$C36,0)</f>
        <v>14.705098959735745</v>
      </c>
      <c r="K36" s="12">
        <f>[1]!ripe(K$6,[1]!juhe($S$7,6),$C36,0)</f>
        <v>14.93474304513167</v>
      </c>
      <c r="L36" s="12">
        <f>[1]!ripe(L$6,[1]!juhe($S$7,6),$C36,0)</f>
        <v>15.162746936309924</v>
      </c>
      <c r="M36" s="12">
        <f>[1]!ripe(M$6,[1]!juhe($S$7,6),$C36,0)</f>
        <v>15.389136467225063</v>
      </c>
      <c r="N36" s="12">
        <f>[1]!ripe(N$6,[1]!juhe($S$7,6),$C36,0)</f>
        <v>15.613829212270513</v>
      </c>
      <c r="O36" s="117"/>
      <c r="Q36"/>
      <c r="R36"/>
      <c r="S36"/>
      <c r="T36"/>
      <c r="U36"/>
      <c r="V36"/>
      <c r="W36"/>
      <c r="X36"/>
      <c r="Y36"/>
      <c r="AB36" s="11"/>
    </row>
    <row r="37" spans="1:28" x14ac:dyDescent="0.2">
      <c r="A37" s="114"/>
      <c r="B37" s="127" t="str">
        <f>Visangud!C41</f>
        <v>84Y-85Y</v>
      </c>
      <c r="C37" s="116">
        <f>Visangud!D41</f>
        <v>479.84296522592479</v>
      </c>
      <c r="D37" s="10" t="s">
        <v>31</v>
      </c>
      <c r="E37" s="12">
        <f>[1]!ripe(E$6,[1]!juhe($S$7,6),$C37,0)</f>
        <v>13.26608048346292</v>
      </c>
      <c r="F37" s="12">
        <f>[1]!ripe(F$6,[1]!juhe($S$7,6),$C37,0)</f>
        <v>13.498591691950306</v>
      </c>
      <c r="G37" s="12">
        <f>[1]!ripe(G$6,[1]!juhe($S$7,6),$C37,0)</f>
        <v>13.72969547447903</v>
      </c>
      <c r="H37" s="12">
        <f>[1]!ripe(H$6,[1]!juhe($S$7,6),$C37,0)</f>
        <v>13.959368105581328</v>
      </c>
      <c r="I37" s="12">
        <f>[1]!ripe(I$6,[1]!juhe($S$7,6),$C37,0)</f>
        <v>14.187577690678783</v>
      </c>
      <c r="J37" s="12">
        <f>[1]!ripe(J$6,[1]!juhe($S$7,6),$C37,0)</f>
        <v>14.414228326110155</v>
      </c>
      <c r="K37" s="12">
        <f>[1]!ripe(K$6,[1]!juhe($S$7,6),$C37,0)</f>
        <v>14.639329992525401</v>
      </c>
      <c r="L37" s="12">
        <f>[1]!ripe(L$6,[1]!juhe($S$7,6),$C37,0)</f>
        <v>14.862823908185796</v>
      </c>
      <c r="M37" s="12">
        <f>[1]!ripe(M$6,[1]!juhe($S$7,6),$C37,0)</f>
        <v>15.084735396043637</v>
      </c>
      <c r="N37" s="12">
        <f>[1]!ripe(N$6,[1]!juhe($S$7,6),$C37,0)</f>
        <v>15.304983660892022</v>
      </c>
      <c r="O37" s="117"/>
      <c r="Q37"/>
      <c r="R37"/>
      <c r="S37"/>
      <c r="T37"/>
      <c r="U37"/>
      <c r="V37"/>
      <c r="W37"/>
      <c r="X37"/>
      <c r="Y37"/>
      <c r="AB37" s="11"/>
    </row>
    <row r="38" spans="1:28" x14ac:dyDescent="0.2">
      <c r="A38" s="114"/>
      <c r="B38" s="127" t="str">
        <f>Visangud!C42</f>
        <v>85Y-86Y</v>
      </c>
      <c r="C38" s="116">
        <f>Visangud!D42</f>
        <v>481.2368661378494</v>
      </c>
      <c r="D38" s="10" t="s">
        <v>31</v>
      </c>
      <c r="E38" s="12">
        <f>[1]!ripe(E$6,[1]!juhe($S$7,6),$C38,0)</f>
        <v>13.343265984763903</v>
      </c>
      <c r="F38" s="12">
        <f>[1]!ripe(F$6,[1]!juhe($S$7,6),$C38,0)</f>
        <v>13.577130003842749</v>
      </c>
      <c r="G38" s="12">
        <f>[1]!ripe(G$6,[1]!juhe($S$7,6),$C38,0)</f>
        <v>13.809578408193213</v>
      </c>
      <c r="H38" s="12">
        <f>[1]!ripe(H$6,[1]!juhe($S$7,6),$C38,0)</f>
        <v>14.040587334306599</v>
      </c>
      <c r="I38" s="12">
        <f>[1]!ripe(I$6,[1]!juhe($S$7,6),$C38,0)</f>
        <v>14.27012470203355</v>
      </c>
      <c r="J38" s="12">
        <f>[1]!ripe(J$6,[1]!juhe($S$7,6),$C38,0)</f>
        <v>14.49809404972042</v>
      </c>
      <c r="K38" s="12">
        <f>[1]!ripe(K$6,[1]!juhe($S$7,6),$C38,0)</f>
        <v>14.724505416087178</v>
      </c>
      <c r="L38" s="12">
        <f>[1]!ripe(L$6,[1]!juhe($S$7,6),$C38,0)</f>
        <v>14.949299677387677</v>
      </c>
      <c r="M38" s="12">
        <f>[1]!ripe(M$6,[1]!juhe($S$7,6),$C38,0)</f>
        <v>15.172502303909733</v>
      </c>
      <c r="N38" s="12">
        <f>[1]!ripe(N$6,[1]!juhe($S$7,6),$C38,0)</f>
        <v>15.394032030358941</v>
      </c>
      <c r="O38" s="117"/>
      <c r="Q38"/>
      <c r="R38"/>
      <c r="S38"/>
      <c r="T38"/>
      <c r="U38"/>
      <c r="V38"/>
      <c r="W38"/>
      <c r="X38"/>
      <c r="Y38"/>
      <c r="AB38" s="11"/>
    </row>
    <row r="39" spans="1:28" x14ac:dyDescent="0.2">
      <c r="A39" s="114"/>
      <c r="B39" s="127" t="str">
        <f>Visangud!C43</f>
        <v>86Y-87Y</v>
      </c>
      <c r="C39" s="116">
        <f>Visangud!D43</f>
        <v>498.84288072503989</v>
      </c>
      <c r="D39" s="10" t="s">
        <v>31</v>
      </c>
      <c r="E39" s="12">
        <f>[1]!ripe(E$6,[1]!juhe($S$7,6),$C39,0)</f>
        <v>14.337450135742023</v>
      </c>
      <c r="F39" s="12">
        <f>[1]!ripe(F$6,[1]!juhe($S$7,6),$C39,0)</f>
        <v>14.588738966820998</v>
      </c>
      <c r="G39" s="12">
        <f>[1]!ripe(G$6,[1]!juhe($S$7,6),$C39,0)</f>
        <v>14.838506708115602</v>
      </c>
      <c r="H39" s="12">
        <f>[1]!ripe(H$6,[1]!juhe($S$7,6),$C39,0)</f>
        <v>15.086727718087516</v>
      </c>
      <c r="I39" s="12">
        <f>[1]!ripe(I$6,[1]!juhe($S$7,6),$C39,0)</f>
        <v>15.333367526349784</v>
      </c>
      <c r="J39" s="12">
        <f>[1]!ripe(J$6,[1]!juhe($S$7,6),$C39,0)</f>
        <v>15.578322484054315</v>
      </c>
      <c r="K39" s="12">
        <f>[1]!ripe(K$6,[1]!juhe($S$7,6),$C39,0)</f>
        <v>15.821603377889097</v>
      </c>
      <c r="L39" s="12">
        <f>[1]!ripe(L$6,[1]!juhe($S$7,6),$C39,0)</f>
        <v>16.063146678897791</v>
      </c>
      <c r="M39" s="12">
        <f>[1]!ripe(M$6,[1]!juhe($S$7,6),$C39,0)</f>
        <v>16.302979755116215</v>
      </c>
      <c r="N39" s="12">
        <f>[1]!ripe(N$6,[1]!juhe($S$7,6),$C39,0)</f>
        <v>16.541015286310515</v>
      </c>
      <c r="O39" s="117"/>
      <c r="Q39"/>
      <c r="R39"/>
      <c r="S39"/>
      <c r="T39"/>
      <c r="U39"/>
      <c r="V39"/>
      <c r="W39"/>
      <c r="X39"/>
      <c r="Y39"/>
      <c r="AB39" s="11"/>
    </row>
    <row r="40" spans="1:28" x14ac:dyDescent="0.2">
      <c r="A40" s="114"/>
      <c r="B40" s="127" t="str">
        <f>Visangud!C44</f>
        <v>87Y-88Y</v>
      </c>
      <c r="C40" s="116">
        <f>Visangud!D44</f>
        <v>478.40236657103532</v>
      </c>
      <c r="D40" s="10" t="s">
        <v>31</v>
      </c>
      <c r="E40" s="12">
        <f>[1]!ripe(E$6,[1]!juhe($S$7,6),$C40,0)</f>
        <v>13.186544422153736</v>
      </c>
      <c r="F40" s="12">
        <f>[1]!ripe(F$6,[1]!juhe($S$7,6),$C40,0)</f>
        <v>13.417661622384019</v>
      </c>
      <c r="G40" s="12">
        <f>[1]!ripe(G$6,[1]!juhe($S$7,6),$C40,0)</f>
        <v>13.647379834801143</v>
      </c>
      <c r="H40" s="12">
        <f>[1]!ripe(H$6,[1]!juhe($S$7,6),$C40,0)</f>
        <v>13.875675476182085</v>
      </c>
      <c r="I40" s="12">
        <f>[1]!ripe(I$6,[1]!juhe($S$7,6),$C40,0)</f>
        <v>14.102516843170635</v>
      </c>
      <c r="J40" s="12">
        <f>[1]!ripe(J$6,[1]!juhe($S$7,6),$C40,0)</f>
        <v>14.32780860709072</v>
      </c>
      <c r="K40" s="12">
        <f>[1]!ripe(K$6,[1]!juhe($S$7,6),$C40,0)</f>
        <v>14.551560688753851</v>
      </c>
      <c r="L40" s="12">
        <f>[1]!ripe(L$6,[1]!juhe($S$7,6),$C40,0)</f>
        <v>14.77371465884401</v>
      </c>
      <c r="M40" s="12">
        <f>[1]!ripe(M$6,[1]!juhe($S$7,6),$C40,0)</f>
        <v>14.994295688491119</v>
      </c>
      <c r="N40" s="12">
        <f>[1]!ripe(N$6,[1]!juhe($S$7,6),$C40,0)</f>
        <v>15.213223466891526</v>
      </c>
      <c r="O40" s="117"/>
      <c r="Q40"/>
      <c r="R40"/>
      <c r="S40"/>
      <c r="T40"/>
      <c r="U40"/>
      <c r="V40"/>
      <c r="W40"/>
      <c r="X40"/>
      <c r="Y40"/>
      <c r="AB40" s="11"/>
    </row>
    <row r="41" spans="1:28" x14ac:dyDescent="0.2">
      <c r="A41" s="114"/>
      <c r="B41" s="127" t="str">
        <f>Visangud!C45</f>
        <v>88Y-89Y</v>
      </c>
      <c r="C41" s="116">
        <f>Visangud!D45</f>
        <v>461.75833704303051</v>
      </c>
      <c r="D41" s="10" t="s">
        <v>31</v>
      </c>
      <c r="E41" s="12">
        <f>[1]!ripe(E$6,[1]!juhe($S$7,6),$C41,0)</f>
        <v>12.284963038014711</v>
      </c>
      <c r="F41" s="12">
        <f>[1]!ripe(F$6,[1]!juhe($S$7,6),$C41,0)</f>
        <v>12.500278451316502</v>
      </c>
      <c r="G41" s="12">
        <f>[1]!ripe(G$6,[1]!juhe($S$7,6),$C41,0)</f>
        <v>12.714290527441769</v>
      </c>
      <c r="H41" s="12">
        <f>[1]!ripe(H$6,[1]!juhe($S$7,6),$C41,0)</f>
        <v>12.926977295583463</v>
      </c>
      <c r="I41" s="12">
        <f>[1]!ripe(I$6,[1]!juhe($S$7,6),$C41,0)</f>
        <v>13.138309219985528</v>
      </c>
      <c r="J41" s="12">
        <f>[1]!ripe(J$6,[1]!juhe($S$7,6),$C41,0)</f>
        <v>13.348197489718844</v>
      </c>
      <c r="K41" s="12">
        <f>[1]!ripe(K$6,[1]!juhe($S$7,6),$C41,0)</f>
        <v>13.556651347295995</v>
      </c>
      <c r="L41" s="12">
        <f>[1]!ripe(L$6,[1]!juhe($S$7,6),$C41,0)</f>
        <v>13.763616358290141</v>
      </c>
      <c r="M41" s="12">
        <f>[1]!ripe(M$6,[1]!juhe($S$7,6),$C41,0)</f>
        <v>13.969115972847947</v>
      </c>
      <c r="N41" s="12">
        <f>[1]!ripe(N$6,[1]!juhe($S$7,6),$C41,0)</f>
        <v>14.173075371121021</v>
      </c>
      <c r="O41" s="117"/>
      <c r="Q41"/>
      <c r="R41"/>
      <c r="S41"/>
      <c r="T41"/>
      <c r="U41"/>
      <c r="V41"/>
      <c r="W41"/>
      <c r="X41"/>
      <c r="Y41"/>
      <c r="AB41" s="11"/>
    </row>
    <row r="42" spans="1:28" x14ac:dyDescent="0.2">
      <c r="A42" s="114"/>
      <c r="B42" s="127" t="str">
        <f>Visangud!C46</f>
        <v>89Y-90Y</v>
      </c>
      <c r="C42" s="116">
        <f>Visangud!D46</f>
        <v>463.14652239926642</v>
      </c>
      <c r="D42" s="10" t="s">
        <v>31</v>
      </c>
      <c r="E42" s="12">
        <f>[1]!ripe(E$6,[1]!juhe($S$7,6),$C42,0)</f>
        <v>12.35893870395385</v>
      </c>
      <c r="F42" s="12">
        <f>[1]!ripe(F$6,[1]!juhe($S$7,6),$C42,0)</f>
        <v>12.575550669881538</v>
      </c>
      <c r="G42" s="12">
        <f>[1]!ripe(G$6,[1]!juhe($S$7,6),$C42,0)</f>
        <v>12.790851450401062</v>
      </c>
      <c r="H42" s="12">
        <f>[1]!ripe(H$6,[1]!juhe($S$7,6),$C42,0)</f>
        <v>13.004818942405011</v>
      </c>
      <c r="I42" s="12">
        <f>[1]!ripe(I$6,[1]!juhe($S$7,6),$C42,0)</f>
        <v>13.217423432283542</v>
      </c>
      <c r="J42" s="12">
        <f>[1]!ripe(J$6,[1]!juhe($S$7,6),$C42,0)</f>
        <v>13.428575574319796</v>
      </c>
      <c r="K42" s="12">
        <f>[1]!ripe(K$6,[1]!juhe($S$7,6),$C42,0)</f>
        <v>13.638284666681466</v>
      </c>
      <c r="L42" s="12">
        <f>[1]!ripe(L$6,[1]!juhe($S$7,6),$C42,0)</f>
        <v>13.846495947157011</v>
      </c>
      <c r="M42" s="12">
        <f>[1]!ripe(M$6,[1]!juhe($S$7,6),$C42,0)</f>
        <v>14.053233007101515</v>
      </c>
      <c r="N42" s="12">
        <f>[1]!ripe(N$6,[1]!juhe($S$7,6),$C42,0)</f>
        <v>14.258420576128145</v>
      </c>
      <c r="O42" s="117"/>
      <c r="Q42"/>
      <c r="R42"/>
      <c r="S42"/>
      <c r="T42"/>
      <c r="U42"/>
      <c r="V42"/>
      <c r="W42"/>
      <c r="X42"/>
      <c r="Y42"/>
      <c r="AB42" s="11"/>
    </row>
    <row r="43" spans="1:28" x14ac:dyDescent="0.2">
      <c r="A43" s="114"/>
      <c r="B43" s="127" t="str">
        <f>Visangud!C47</f>
        <v>90Y-91Y</v>
      </c>
      <c r="C43" s="116">
        <f>Visangud!D47</f>
        <v>462.11899245496096</v>
      </c>
      <c r="D43" s="10" t="s">
        <v>31</v>
      </c>
      <c r="E43" s="12">
        <f>[1]!ripe(E$6,[1]!juhe($S$7,6),$C43,0)</f>
        <v>12.30416082317643</v>
      </c>
      <c r="F43" s="12">
        <f>[1]!ripe(F$6,[1]!juhe($S$7,6),$C43,0)</f>
        <v>12.519812711161441</v>
      </c>
      <c r="G43" s="12">
        <f>[1]!ripe(G$6,[1]!juhe($S$7,6),$C43,0)</f>
        <v>12.73415922523713</v>
      </c>
      <c r="H43" s="12">
        <f>[1]!ripe(H$6,[1]!juhe($S$7,6),$C43,0)</f>
        <v>12.947178360262541</v>
      </c>
      <c r="I43" s="12">
        <f>[1]!ripe(I$6,[1]!juhe($S$7,6),$C43,0)</f>
        <v>13.158840534325913</v>
      </c>
      <c r="J43" s="12">
        <f>[1]!ripe(J$6,[1]!juhe($S$7,6),$C43,0)</f>
        <v>13.36905679771276</v>
      </c>
      <c r="K43" s="12">
        <f>[1]!ripe(K$6,[1]!juhe($S$7,6),$C43,0)</f>
        <v>13.577836407378991</v>
      </c>
      <c r="L43" s="12">
        <f>[1]!ripe(L$6,[1]!juhe($S$7,6),$C43,0)</f>
        <v>13.785124843832762</v>
      </c>
      <c r="M43" s="12">
        <f>[1]!ripe(M$6,[1]!juhe($S$7,6),$C43,0)</f>
        <v>13.990945593866424</v>
      </c>
      <c r="N43" s="12">
        <f>[1]!ripe(N$6,[1]!juhe($S$7,6),$C43,0)</f>
        <v>14.195223720710162</v>
      </c>
      <c r="O43" s="117"/>
      <c r="Q43"/>
      <c r="R43"/>
      <c r="S43"/>
      <c r="T43"/>
      <c r="U43"/>
      <c r="V43"/>
      <c r="W43"/>
      <c r="X43"/>
      <c r="Y43"/>
      <c r="AB43" s="11"/>
    </row>
    <row r="44" spans="1:28" x14ac:dyDescent="0.2">
      <c r="A44" s="114"/>
      <c r="B44" s="127" t="str">
        <f>Visangud!C48</f>
        <v>91Y-92Y</v>
      </c>
      <c r="C44" s="116">
        <f>Visangud!D48</f>
        <v>462.82986129804158</v>
      </c>
      <c r="D44" s="10" t="s">
        <v>31</v>
      </c>
      <c r="E44" s="12">
        <f>[1]!ripe(E$6,[1]!juhe($S$7,6),$C44,0)</f>
        <v>12.342044451033011</v>
      </c>
      <c r="F44" s="12">
        <f>[1]!ripe(F$6,[1]!juhe($S$7,6),$C44,0)</f>
        <v>12.55836031569944</v>
      </c>
      <c r="G44" s="12">
        <f>[1]!ripe(G$6,[1]!juhe($S$7,6),$C44,0)</f>
        <v>12.773366787303992</v>
      </c>
      <c r="H44" s="12">
        <f>[1]!ripe(H$6,[1]!juhe($S$7,6),$C44,0)</f>
        <v>12.987041792953463</v>
      </c>
      <c r="I44" s="12">
        <f>[1]!ripe(I$6,[1]!juhe($S$7,6),$C44,0)</f>
        <v>13.199355659655511</v>
      </c>
      <c r="J44" s="12">
        <f>[1]!ripe(J$6,[1]!juhe($S$7,6),$C44,0)</f>
        <v>13.410219163825861</v>
      </c>
      <c r="K44" s="12">
        <f>[1]!ripe(K$6,[1]!juhe($S$7,6),$C44,0)</f>
        <v>13.619641590921926</v>
      </c>
      <c r="L44" s="12">
        <f>[1]!ripe(L$6,[1]!juhe($S$7,6),$C44,0)</f>
        <v>13.827568253590265</v>
      </c>
      <c r="M44" s="12">
        <f>[1]!ripe(M$6,[1]!juhe($S$7,6),$C44,0)</f>
        <v>14.03402271093737</v>
      </c>
      <c r="N44" s="12">
        <f>[1]!ripe(N$6,[1]!juhe($S$7,6),$C44,0)</f>
        <v>14.238929795468497</v>
      </c>
      <c r="O44" s="117"/>
      <c r="Q44"/>
      <c r="R44"/>
      <c r="S44"/>
      <c r="T44"/>
      <c r="U44"/>
      <c r="V44"/>
      <c r="W44"/>
      <c r="X44"/>
      <c r="Y44"/>
      <c r="AB44" s="11"/>
    </row>
    <row r="45" spans="1:28" x14ac:dyDescent="0.2">
      <c r="A45" s="114"/>
      <c r="B45" s="127" t="str">
        <f>Visangud!C49</f>
        <v>92Y-93Y</v>
      </c>
      <c r="C45" s="116">
        <f>Visangud!D49</f>
        <v>448.98664011767869</v>
      </c>
      <c r="D45" s="10" t="s">
        <v>31</v>
      </c>
      <c r="E45" s="12">
        <f>[1]!ripe(E$6,[1]!juhe($S$7,6),$C45,0)</f>
        <v>11.61478567816701</v>
      </c>
      <c r="F45" s="12">
        <f>[1]!ripe(F$6,[1]!juhe($S$7,6),$C45,0)</f>
        <v>11.818355063843436</v>
      </c>
      <c r="G45" s="12">
        <f>[1]!ripe(G$6,[1]!juhe($S$7,6),$C45,0)</f>
        <v>12.02069221284769</v>
      </c>
      <c r="H45" s="12">
        <f>[1]!ripe(H$6,[1]!juhe($S$7,6),$C45,0)</f>
        <v>12.221776352938596</v>
      </c>
      <c r="I45" s="12">
        <f>[1]!ripe(I$6,[1]!juhe($S$7,6),$C45,0)</f>
        <v>12.421579559614035</v>
      </c>
      <c r="J45" s="12">
        <f>[1]!ripe(J$6,[1]!juhe($S$7,6),$C45,0)</f>
        <v>12.620017866816932</v>
      </c>
      <c r="K45" s="12">
        <f>[1]!ripe(K$6,[1]!juhe($S$7,6),$C45,0)</f>
        <v>12.81710001285626</v>
      </c>
      <c r="L45" s="12">
        <f>[1]!ripe(L$6,[1]!juhe($S$7,6),$C45,0)</f>
        <v>13.012774532847729</v>
      </c>
      <c r="M45" s="12">
        <f>[1]!ripe(M$6,[1]!juhe($S$7,6),$C45,0)</f>
        <v>13.207063597670228</v>
      </c>
      <c r="N45" s="12">
        <f>[1]!ripe(N$6,[1]!juhe($S$7,6),$C45,0)</f>
        <v>13.399896469096799</v>
      </c>
      <c r="O45" s="117"/>
      <c r="Q45"/>
      <c r="R45"/>
      <c r="S45"/>
      <c r="T45"/>
      <c r="U45"/>
      <c r="V45"/>
      <c r="W45"/>
      <c r="X45"/>
      <c r="Y45"/>
      <c r="AB45" s="11"/>
    </row>
    <row r="46" spans="1:28" x14ac:dyDescent="0.2">
      <c r="A46" s="114"/>
      <c r="B46" s="127" t="str">
        <f>Visangud!C50</f>
        <v>93Y-94Y</v>
      </c>
      <c r="C46" s="116">
        <f>Visangud!D50</f>
        <v>451.22172685730504</v>
      </c>
      <c r="D46" s="10" t="s">
        <v>31</v>
      </c>
      <c r="E46" s="12">
        <f>[1]!ripe(E$6,[1]!juhe($S$7,6),$C46,0)</f>
        <v>11.730711928989885</v>
      </c>
      <c r="F46" s="12">
        <f>[1]!ripe(F$6,[1]!juhe($S$7,6),$C46,0)</f>
        <v>11.936313124491967</v>
      </c>
      <c r="G46" s="12">
        <f>[1]!ripe(G$6,[1]!juhe($S$7,6),$C46,0)</f>
        <v>12.140669784465791</v>
      </c>
      <c r="H46" s="12">
        <f>[1]!ripe(H$6,[1]!juhe($S$7,6),$C46,0)</f>
        <v>12.343760929344095</v>
      </c>
      <c r="I46" s="12">
        <f>[1]!ripe(I$6,[1]!juhe($S$7,6),$C46,0)</f>
        <v>12.545558355912529</v>
      </c>
      <c r="J46" s="12">
        <f>[1]!ripe(J$6,[1]!juhe($S$7,6),$C46,0)</f>
        <v>12.745977260055488</v>
      </c>
      <c r="K46" s="12">
        <f>[1]!ripe(K$6,[1]!juhe($S$7,6),$C46,0)</f>
        <v>12.945026467298314</v>
      </c>
      <c r="L46" s="12">
        <f>[1]!ripe(L$6,[1]!juhe($S$7,6),$C46,0)</f>
        <v>13.142653999089806</v>
      </c>
      <c r="M46" s="12">
        <f>[1]!ripe(M$6,[1]!juhe($S$7,6),$C46,0)</f>
        <v>13.338882247594624</v>
      </c>
      <c r="N46" s="12">
        <f>[1]!ripe(N$6,[1]!juhe($S$7,6),$C46,0)</f>
        <v>13.533639768553208</v>
      </c>
      <c r="O46" s="117"/>
      <c r="Q46"/>
      <c r="R46"/>
      <c r="S46"/>
      <c r="T46"/>
      <c r="U46"/>
      <c r="V46"/>
      <c r="W46"/>
      <c r="X46"/>
      <c r="Y46"/>
      <c r="AB46" s="11"/>
    </row>
    <row r="47" spans="1:28" x14ac:dyDescent="0.2">
      <c r="A47" s="114"/>
      <c r="B47" s="115"/>
      <c r="C47" s="116">
        <f>Visangud!D51</f>
        <v>0</v>
      </c>
      <c r="D47" s="10" t="s">
        <v>31</v>
      </c>
      <c r="E47" s="12" t="e">
        <f>[1]!ripe(E$6,[1]!juhe($S$7,6),$C47,0)</f>
        <v>#VALUE!</v>
      </c>
      <c r="F47" s="12" t="e">
        <f>[1]!ripe(F$6,[1]!juhe($S$7,6),$C47,0)</f>
        <v>#VALUE!</v>
      </c>
      <c r="G47" s="12" t="e">
        <f>[1]!ripe(G$6,[1]!juhe($S$7,6),$C47,0)</f>
        <v>#VALUE!</v>
      </c>
      <c r="H47" s="12" t="e">
        <f>[1]!ripe(H$6,[1]!juhe($S$7,6),$C47,0)</f>
        <v>#VALUE!</v>
      </c>
      <c r="I47" s="12" t="e">
        <f>[1]!ripe(I$6,[1]!juhe($S$7,6),$C47,0)</f>
        <v>#VALUE!</v>
      </c>
      <c r="J47" s="12" t="e">
        <f>[1]!ripe(J$6,[1]!juhe($S$7,6),$C47,0)</f>
        <v>#VALUE!</v>
      </c>
      <c r="K47" s="12" t="e">
        <f>[1]!ripe(K$6,[1]!juhe($S$7,6),$C47,0)</f>
        <v>#VALUE!</v>
      </c>
      <c r="L47" s="12" t="e">
        <f>[1]!ripe(L$6,[1]!juhe($S$7,6),$C47,0)</f>
        <v>#VALUE!</v>
      </c>
      <c r="M47" s="12" t="e">
        <f>[1]!ripe(M$6,[1]!juhe($S$7,6),$C47,0)</f>
        <v>#VALUE!</v>
      </c>
      <c r="N47" s="12" t="e">
        <f>[1]!ripe(N$6,[1]!juhe($S$7,6),$C47,0)</f>
        <v>#VALUE!</v>
      </c>
      <c r="O47" s="117"/>
      <c r="Q47"/>
      <c r="R47"/>
      <c r="S47"/>
      <c r="T47"/>
      <c r="U47"/>
      <c r="V47"/>
      <c r="W47"/>
      <c r="X47"/>
      <c r="Y47"/>
      <c r="AB47" s="11"/>
    </row>
    <row r="48" spans="1:28" s="128" customFormat="1" hidden="1" x14ac:dyDescent="0.2">
      <c r="A48" s="220">
        <v>2</v>
      </c>
      <c r="B48" s="221" t="str">
        <f>Q49</f>
        <v>94Y - 103Y</v>
      </c>
      <c r="C48" s="222">
        <f>R49</f>
        <v>457.55488064236982</v>
      </c>
      <c r="D48" s="133" t="s">
        <v>137</v>
      </c>
      <c r="E48" s="134">
        <f>[1]!Olekuvorrand($C48,$S49,$X49,$W49,$V49,E$4,[1]!juhe($S49,6),TRUE)</f>
        <v>74.478805065155029</v>
      </c>
      <c r="F48" s="134">
        <f>[1]!Olekuvorrand($C48,$S49,$X49,$W49,$V49,F$4,[1]!juhe($S49,6),TRUE)</f>
        <v>73.052942752838135</v>
      </c>
      <c r="G48" s="134">
        <f>[1]!Olekuvorrand($C48,$S49,$X49,$W49,$V49,G$4,[1]!juhe($S49,6),TRUE)</f>
        <v>71.687519550323486</v>
      </c>
      <c r="H48" s="134">
        <f>[1]!Olekuvorrand($C48,$S49,$X49,$W49,$V49,H$4,[1]!juhe($S49,6),TRUE)</f>
        <v>70.379197597503662</v>
      </c>
      <c r="I48" s="134">
        <f>[1]!Olekuvorrand($C48,$S49,$X49,$W49,$V49,I$4,[1]!juhe($S49,6),TRUE)</f>
        <v>69.125115871429443</v>
      </c>
      <c r="J48" s="134">
        <f>[1]!Olekuvorrand($C48,$S49,$X49,$W49,$V49,J$4,[1]!juhe($S49,6),TRUE)</f>
        <v>67.922413349151611</v>
      </c>
      <c r="K48" s="134">
        <f>[1]!Olekuvorrand($C48,$S49,$X49,$W49,$V49,K$4,[1]!juhe($S49,6),TRUE)</f>
        <v>66.768348217010498</v>
      </c>
      <c r="L48" s="134">
        <f>[1]!Olekuvorrand($C48,$S49,$X49,$W49,$V49,L$4,[1]!juhe($S49,6),TRUE)</f>
        <v>65.660417079925537</v>
      </c>
      <c r="M48" s="134">
        <f>[1]!Olekuvorrand($C48,$S49,$X49,$W49,$V49,M$4,[1]!juhe($S49,6),TRUE)</f>
        <v>64.595997333526611</v>
      </c>
      <c r="N48" s="134">
        <f>[1]!Olekuvorrand($C48,$S49,$X49,$W49,$V49,N$4,[1]!juhe($S49,6),TRUE)</f>
        <v>63.572943210601807</v>
      </c>
      <c r="O48" s="223">
        <f>T49</f>
        <v>65</v>
      </c>
      <c r="Q48"/>
      <c r="R48"/>
      <c r="S48"/>
      <c r="T48"/>
      <c r="U48"/>
      <c r="V48"/>
      <c r="W48"/>
      <c r="X48"/>
      <c r="Y48"/>
    </row>
    <row r="49" spans="1:28" s="128" customFormat="1" x14ac:dyDescent="0.2">
      <c r="A49" s="220"/>
      <c r="B49" s="221"/>
      <c r="C49" s="222"/>
      <c r="D49" s="133" t="s">
        <v>32</v>
      </c>
      <c r="E49" s="134">
        <f>E48*[1]!juhe($S49,2)/10</f>
        <v>2091.6627614498134</v>
      </c>
      <c r="F49" s="134">
        <f>F48*[1]!juhe($S49,2)/10</f>
        <v>2051.6188442707057</v>
      </c>
      <c r="G49" s="134">
        <f>G48*[1]!juhe($S49,2)/10</f>
        <v>2013.2722990512848</v>
      </c>
      <c r="H49" s="134">
        <f>H48*[1]!juhe($S49,2)/10</f>
        <v>1976.5293853282928</v>
      </c>
      <c r="I49" s="134">
        <f>I48*[1]!juhe($S49,2)/10</f>
        <v>1941.3097541332245</v>
      </c>
      <c r="J49" s="134">
        <f>J48*[1]!juhe($S49,2)/10</f>
        <v>1907.5330564975739</v>
      </c>
      <c r="K49" s="134">
        <f>K48*[1]!juhe($S49,2)/10</f>
        <v>1875.1222913265228</v>
      </c>
      <c r="L49" s="134">
        <f>L48*[1]!juhe($S49,2)/10</f>
        <v>1844.0071532726288</v>
      </c>
      <c r="M49" s="134">
        <f>M48*[1]!juhe($S49,2)/10</f>
        <v>1814.1139891147614</v>
      </c>
      <c r="N49" s="134">
        <f>N48*[1]!juhe($S49,2)/10</f>
        <v>1785.3825371265411</v>
      </c>
      <c r="O49" s="223"/>
      <c r="Q49" t="str">
        <f>'Juhtme rež 110'!E$3</f>
        <v>94Y - 103Y</v>
      </c>
      <c r="R49">
        <f>'Juhtme rež 110'!E$4</f>
        <v>457.55488064236982</v>
      </c>
      <c r="S49" t="str">
        <f>'Juhtme rež 110'!E$5</f>
        <v>242-Al1/39-ST1A Hawk</v>
      </c>
      <c r="T49">
        <f>'Juhtme rež 110'!E$6</f>
        <v>65</v>
      </c>
      <c r="U49">
        <f>'Juhtme rež 110'!E$14</f>
        <v>5</v>
      </c>
      <c r="V49">
        <f>'Juhtme rež 110'!E$15</f>
        <v>8.1158125043454224E-2</v>
      </c>
      <c r="W49">
        <f>'Juhtme rež 110'!E$16</f>
        <v>-5</v>
      </c>
      <c r="X49">
        <f>'Juhtme rež 110'!E$17</f>
        <v>135.8216404914856</v>
      </c>
      <c r="Y49">
        <v>2</v>
      </c>
    </row>
    <row r="50" spans="1:28" s="128" customFormat="1" x14ac:dyDescent="0.2">
      <c r="A50" s="220"/>
      <c r="B50" s="221"/>
      <c r="C50" s="222"/>
      <c r="D50" s="133" t="str">
        <f>CONCATENATE(Y49,"T, [daN]")</f>
        <v>2T, [daN]</v>
      </c>
      <c r="E50" s="134">
        <f>E49*$Y49</f>
        <v>4183.3255228996268</v>
      </c>
      <c r="F50" s="134">
        <f t="shared" ref="F50:N50" si="1">F49*$Y49</f>
        <v>4103.2376885414114</v>
      </c>
      <c r="G50" s="134">
        <f t="shared" si="1"/>
        <v>4026.5445981025696</v>
      </c>
      <c r="H50" s="134">
        <f t="shared" si="1"/>
        <v>3953.0587706565857</v>
      </c>
      <c r="I50" s="134">
        <f t="shared" si="1"/>
        <v>3882.619508266449</v>
      </c>
      <c r="J50" s="134">
        <f t="shared" si="1"/>
        <v>3815.0661129951477</v>
      </c>
      <c r="K50" s="134">
        <f t="shared" si="1"/>
        <v>3750.2445826530457</v>
      </c>
      <c r="L50" s="134">
        <f t="shared" si="1"/>
        <v>3688.0143065452576</v>
      </c>
      <c r="M50" s="134">
        <f t="shared" si="1"/>
        <v>3628.2279782295227</v>
      </c>
      <c r="N50" s="134">
        <f t="shared" si="1"/>
        <v>3570.7650742530823</v>
      </c>
      <c r="O50" s="223"/>
      <c r="Q50"/>
      <c r="R50"/>
      <c r="S50"/>
      <c r="T50"/>
      <c r="U50"/>
      <c r="V50"/>
      <c r="W50"/>
      <c r="X50"/>
      <c r="Y50"/>
    </row>
    <row r="51" spans="1:28" s="128" customFormat="1" x14ac:dyDescent="0.2">
      <c r="A51" s="220"/>
      <c r="B51" s="221"/>
      <c r="C51" s="222"/>
      <c r="D51" s="133" t="s">
        <v>31</v>
      </c>
      <c r="E51" s="135">
        <f>[1]!ripe([1]!Olekuvorrand($C48,$S49,$X49,$W49,$V49,E$4,[1]!juhe($S49,6),TRUE),[1]!juhe($S49,6),$C48,0)</f>
        <v>11.911416083574947</v>
      </c>
      <c r="F51" s="135">
        <f>[1]!ripe([1]!Olekuvorrand($C48,$S49,$X49,$W49,$V49,F$4,[1]!juhe($S49,6),TRUE),[1]!juhe($S49,6),$C48,0)</f>
        <v>12.14390554450409</v>
      </c>
      <c r="G51" s="135">
        <f>[1]!ripe([1]!Olekuvorrand($C48,$S49,$X49,$W49,$V49,G$4,[1]!juhe($S49,6),TRUE),[1]!juhe($S49,6),$C48,0)</f>
        <v>12.375208991793434</v>
      </c>
      <c r="H51" s="135">
        <f>[1]!ripe([1]!Olekuvorrand($C48,$S49,$X49,$W49,$V49,H$4,[1]!juhe($S49,6),TRUE),[1]!juhe($S49,6),$C48,0)</f>
        <v>12.605259321257135</v>
      </c>
      <c r="I51" s="135">
        <f>[1]!ripe([1]!Olekuvorrand($C48,$S49,$X49,$W49,$V49,I$4,[1]!juhe($S49,6),TRUE),[1]!juhe($S49,6),$C48,0)</f>
        <v>12.83394646583448</v>
      </c>
      <c r="J51" s="135">
        <f>[1]!ripe([1]!Olekuvorrand($C48,$S49,$X49,$W49,$V49,J$4,[1]!juhe($S49,6),TRUE),[1]!juhe($S49,6),$C48,0)</f>
        <v>13.061197221868321</v>
      </c>
      <c r="K51" s="135">
        <f>[1]!ripe([1]!Olekuvorrand($C48,$S49,$X49,$W49,$V49,K$4,[1]!juhe($S49,6),TRUE),[1]!juhe($S49,6),$C48,0)</f>
        <v>13.286954975359315</v>
      </c>
      <c r="L51" s="135">
        <f>[1]!ripe([1]!Olekuvorrand($C48,$S49,$X49,$W49,$V49,L$4,[1]!juhe($S49,6),TRUE),[1]!juhe($S49,6),$C48,0)</f>
        <v>13.511154451831224</v>
      </c>
      <c r="M51" s="135">
        <f>[1]!ripe([1]!Olekuvorrand($C48,$S49,$X49,$W49,$V49,M$4,[1]!juhe($S49,6),TRUE),[1]!juhe($S49,6),$C48,0)</f>
        <v>13.733792698608639</v>
      </c>
      <c r="N51" s="135">
        <f>[1]!ripe([1]!Olekuvorrand($C48,$S49,$X49,$W49,$V49,N$4,[1]!juhe($S49,6),TRUE),[1]!juhe($S49,6),$C48,0)</f>
        <v>13.954805169230937</v>
      </c>
      <c r="O51" s="223"/>
      <c r="Q51"/>
      <c r="R51"/>
      <c r="S51"/>
      <c r="T51"/>
      <c r="U51"/>
      <c r="V51"/>
      <c r="W51"/>
      <c r="X51"/>
      <c r="Y51"/>
    </row>
    <row r="52" spans="1:28" s="128" customFormat="1" x14ac:dyDescent="0.2">
      <c r="A52" s="220"/>
      <c r="B52" s="221"/>
      <c r="C52" s="222"/>
      <c r="D52" s="133" t="s">
        <v>247</v>
      </c>
      <c r="E52" s="135">
        <f>[1]!ripe([1]!Olekuvorrand($C48,$S49,$X49,$W49,$V49,E$4,[1]!juhe($S49,6)),[1]!juhe($S49,6),$C48,0)</f>
        <v>12.464564572318638</v>
      </c>
      <c r="F52" s="135">
        <f>[1]!ripe([1]!Olekuvorrand($C48,$S49,$X49,$W49,$V49,F$4,[1]!juhe($S49,6)),[1]!juhe($S49,6),$C48,0)</f>
        <v>12.705503032549228</v>
      </c>
      <c r="G52" s="135">
        <f>[1]!ripe([1]!Olekuvorrand($C48,$S49,$X49,$W49,$V49,G$4,[1]!juhe($S49,6)),[1]!juhe($S49,6),$C48,0)</f>
        <v>12.944379081990885</v>
      </c>
      <c r="H52" s="135">
        <f>[1]!ripe([1]!Olekuvorrand($C48,$S49,$X49,$W49,$V49,H$4,[1]!juhe($S49,6)),[1]!juhe($S49,6),$C48,0)</f>
        <v>13.181170208906863</v>
      </c>
      <c r="I52" s="135">
        <f>[1]!ripe([1]!Olekuvorrand($C48,$S49,$X49,$W49,$V49,I$4,[1]!juhe($S49,6)),[1]!juhe($S49,6),$C48,0)</f>
        <v>13.415869540277084</v>
      </c>
      <c r="J52" s="135">
        <f>[1]!ripe([1]!Olekuvorrand($C48,$S49,$X49,$W49,$V49,J$4,[1]!juhe($S49,6)),[1]!juhe($S49,6),$C48,0)</f>
        <v>13.648431831983508</v>
      </c>
      <c r="K52" s="135">
        <f>[1]!ripe([1]!Olekuvorrand($C48,$S49,$X49,$W49,$V49,K$4,[1]!juhe($S49,6)),[1]!juhe($S49,6),$C48,0)</f>
        <v>13.878864050494375</v>
      </c>
      <c r="L52" s="135">
        <f>[1]!ripe([1]!Olekuvorrand($C48,$S49,$X49,$W49,$V49,L$4,[1]!juhe($S49,6)),[1]!juhe($S49,6),$C48,0)</f>
        <v>14.107202215034121</v>
      </c>
      <c r="M52" s="135">
        <f>[1]!ripe([1]!Olekuvorrand($C48,$S49,$X49,$W49,$V49,M$4,[1]!juhe($S49,6)),[1]!juhe($S49,6),$C48,0)</f>
        <v>14.333400005761552</v>
      </c>
      <c r="N52" s="135">
        <f>[1]!ripe([1]!Olekuvorrand($C48,$S49,$X49,$W49,$V49,N$4,[1]!juhe($S49,6)),[1]!juhe($S49,6),$C48,0)</f>
        <v>14.557480952545795</v>
      </c>
      <c r="O52" s="223"/>
      <c r="Q52"/>
      <c r="R52"/>
      <c r="S52"/>
      <c r="T52"/>
      <c r="U52"/>
      <c r="V52"/>
      <c r="W52"/>
      <c r="X52"/>
      <c r="Y52"/>
      <c r="AB52" s="136"/>
    </row>
    <row r="53" spans="1:28" x14ac:dyDescent="0.2">
      <c r="A53" s="114"/>
      <c r="B53" s="127" t="str">
        <f>Visangud!C51</f>
        <v>94Y-95Y</v>
      </c>
      <c r="C53" s="116">
        <f>Visangud!E51</f>
        <v>493.63888441344938</v>
      </c>
      <c r="D53" s="10" t="s">
        <v>31</v>
      </c>
      <c r="E53" s="12">
        <f>[1]!ripe(E$48,[1]!juhe($S$7,6),$C53,0)</f>
        <v>13.864229388685438</v>
      </c>
      <c r="F53" s="12">
        <f>[1]!ripe(F$48,[1]!juhe($S$7,6),$C53,0)</f>
        <v>14.134834260025475</v>
      </c>
      <c r="G53" s="12">
        <f>[1]!ripe(G$48,[1]!juhe($S$7,6),$C53,0)</f>
        <v>14.404058677098371</v>
      </c>
      <c r="H53" s="12">
        <f>[1]!ripe(H$48,[1]!juhe($S$7,6),$C53,0)</f>
        <v>14.671824534343965</v>
      </c>
      <c r="I53" s="12">
        <f>[1]!ripe(I$48,[1]!juhe($S$7,6),$C53,0)</f>
        <v>14.938003719792436</v>
      </c>
      <c r="J53" s="12">
        <f>[1]!ripe(J$48,[1]!juhe($S$7,6),$C53,0)</f>
        <v>15.202511028436444</v>
      </c>
      <c r="K53" s="12">
        <f>[1]!ripe(K$48,[1]!juhe($S$7,6),$C53,0)</f>
        <v>15.465280564712607</v>
      </c>
      <c r="L53" s="12">
        <f>[1]!ripe(L$48,[1]!juhe($S$7,6),$C53,0)</f>
        <v>15.726236352741534</v>
      </c>
      <c r="M53" s="12">
        <f>[1]!ripe(M$48,[1]!juhe($S$7,6),$C53,0)</f>
        <v>15.985374955772386</v>
      </c>
      <c r="N53" s="12">
        <f>[1]!ripe(N$48,[1]!juhe($S$7,6),$C53,0)</f>
        <v>16.242621245295673</v>
      </c>
      <c r="O53" s="117"/>
      <c r="Q53"/>
      <c r="R53"/>
      <c r="S53"/>
      <c r="T53"/>
      <c r="U53"/>
      <c r="V53"/>
      <c r="W53"/>
      <c r="X53"/>
      <c r="Y53"/>
      <c r="AB53" s="11"/>
    </row>
    <row r="54" spans="1:28" x14ac:dyDescent="0.2">
      <c r="A54" s="114"/>
      <c r="B54" s="127" t="str">
        <f>Visangud!C52</f>
        <v>95Y-96Y</v>
      </c>
      <c r="C54" s="116">
        <f>Visangud!E52</f>
        <v>447.44079265660054</v>
      </c>
      <c r="D54" s="10" t="s">
        <v>31</v>
      </c>
      <c r="E54" s="12">
        <f>[1]!ripe(E$48,[1]!juhe($S$7,6),$C54,0)</f>
        <v>11.390640947275369</v>
      </c>
      <c r="F54" s="12">
        <f>[1]!ripe(F$48,[1]!juhe($S$7,6),$C54,0)</f>
        <v>11.612965812336641</v>
      </c>
      <c r="G54" s="12">
        <f>[1]!ripe(G$48,[1]!juhe($S$7,6),$C54,0)</f>
        <v>11.834156517073506</v>
      </c>
      <c r="H54" s="12">
        <f>[1]!ripe(H$48,[1]!juhe($S$7,6),$C54,0)</f>
        <v>12.054148891140333</v>
      </c>
      <c r="I54" s="12">
        <f>[1]!ripe(I$48,[1]!juhe($S$7,6),$C54,0)</f>
        <v>12.272837679682457</v>
      </c>
      <c r="J54" s="12">
        <f>[1]!ripe(J$48,[1]!juhe($S$7,6),$C54,0)</f>
        <v>12.490152879555945</v>
      </c>
      <c r="K54" s="12">
        <f>[1]!ripe(K$48,[1]!juhe($S$7,6),$C54,0)</f>
        <v>12.706040351963642</v>
      </c>
      <c r="L54" s="12">
        <f>[1]!ripe(L$48,[1]!juhe($S$7,6),$C54,0)</f>
        <v>12.920437676273396</v>
      </c>
      <c r="M54" s="12">
        <f>[1]!ripe(M$48,[1]!juhe($S$7,6),$C54,0)</f>
        <v>13.133342028902751</v>
      </c>
      <c r="N54" s="12">
        <f>[1]!ripe(N$48,[1]!juhe($S$7,6),$C54,0)</f>
        <v>13.344691685405833</v>
      </c>
      <c r="O54" s="117"/>
      <c r="Q54"/>
      <c r="R54"/>
      <c r="S54"/>
      <c r="T54"/>
      <c r="U54"/>
      <c r="V54"/>
      <c r="W54"/>
      <c r="X54"/>
      <c r="Y54"/>
      <c r="AB54" s="11"/>
    </row>
    <row r="55" spans="1:28" x14ac:dyDescent="0.2">
      <c r="A55" s="114"/>
      <c r="B55" s="127" t="str">
        <f>Visangud!C53</f>
        <v>96Y-97Y</v>
      </c>
      <c r="C55" s="116">
        <f>Visangud!E53</f>
        <v>446.49843863781632</v>
      </c>
      <c r="D55" s="10" t="s">
        <v>31</v>
      </c>
      <c r="E55" s="12">
        <f>[1]!ripe(E$48,[1]!juhe($S$7,6),$C55,0)</f>
        <v>11.342711867022752</v>
      </c>
      <c r="F55" s="12">
        <f>[1]!ripe(F$48,[1]!juhe($S$7,6),$C55,0)</f>
        <v>11.564101242470315</v>
      </c>
      <c r="G55" s="12">
        <f>[1]!ripe(G$48,[1]!juhe($S$7,6),$C55,0)</f>
        <v>11.784361229867608</v>
      </c>
      <c r="H55" s="12">
        <f>[1]!ripe(H$48,[1]!juhe($S$7,6),$C55,0)</f>
        <v>12.003427928882395</v>
      </c>
      <c r="I55" s="12">
        <f>[1]!ripe(I$48,[1]!juhe($S$7,6),$C55,0)</f>
        <v>12.221196527547155</v>
      </c>
      <c r="J55" s="12">
        <f>[1]!ripe(J$48,[1]!juhe($S$7,6),$C55,0)</f>
        <v>12.43759731727436</v>
      </c>
      <c r="K55" s="12">
        <f>[1]!ripe(K$48,[1]!juhe($S$7,6),$C55,0)</f>
        <v>12.652576387069908</v>
      </c>
      <c r="L55" s="12">
        <f>[1]!ripe(L$48,[1]!juhe($S$7,6),$C55,0)</f>
        <v>12.866071578952667</v>
      </c>
      <c r="M55" s="12">
        <f>[1]!ripe(M$48,[1]!juhe($S$7,6),$C55,0)</f>
        <v>13.07808008122114</v>
      </c>
      <c r="N55" s="12">
        <f>[1]!ripe(N$48,[1]!juhe($S$7,6),$C55,0)</f>
        <v>13.288540429151087</v>
      </c>
      <c r="O55" s="117"/>
      <c r="Q55"/>
      <c r="R55"/>
      <c r="S55"/>
      <c r="T55"/>
      <c r="U55"/>
      <c r="V55"/>
      <c r="W55"/>
      <c r="X55"/>
      <c r="Y55"/>
      <c r="AB55" s="11"/>
    </row>
    <row r="56" spans="1:28" x14ac:dyDescent="0.2">
      <c r="A56" s="114"/>
      <c r="B56" s="127" t="str">
        <f>Visangud!C54</f>
        <v>97Y-98Y</v>
      </c>
      <c r="C56" s="116">
        <f>Visangud!E54</f>
        <v>446.49784774388473</v>
      </c>
      <c r="D56" s="10" t="s">
        <v>31</v>
      </c>
      <c r="E56" s="12">
        <f>[1]!ripe(E$48,[1]!juhe($S$7,6),$C56,0)</f>
        <v>11.34268184525965</v>
      </c>
      <c r="F56" s="12">
        <f>[1]!ripe(F$48,[1]!juhe($S$7,6),$C56,0)</f>
        <v>11.564070634736286</v>
      </c>
      <c r="G56" s="12">
        <f>[1]!ripe(G$48,[1]!juhe($S$7,6),$C56,0)</f>
        <v>11.784330039151904</v>
      </c>
      <c r="H56" s="12">
        <f>[1]!ripe(H$48,[1]!juhe($S$7,6),$C56,0)</f>
        <v>12.003396158343399</v>
      </c>
      <c r="I56" s="12">
        <f>[1]!ripe(I$48,[1]!juhe($S$7,6),$C56,0)</f>
        <v>12.221164180620663</v>
      </c>
      <c r="J56" s="12">
        <f>[1]!ripe(J$48,[1]!juhe($S$7,6),$C56,0)</f>
        <v>12.437564397580674</v>
      </c>
      <c r="K56" s="12">
        <f>[1]!ripe(K$48,[1]!juhe($S$7,6),$C56,0)</f>
        <v>12.652542898372023</v>
      </c>
      <c r="L56" s="12">
        <f>[1]!ripe(L$48,[1]!juhe($S$7,6),$C56,0)</f>
        <v>12.866037525178092</v>
      </c>
      <c r="M56" s="12">
        <f>[1]!ripe(M$48,[1]!juhe($S$7,6),$C56,0)</f>
        <v>13.078045466304827</v>
      </c>
      <c r="N56" s="12">
        <f>[1]!ripe(N$48,[1]!juhe($S$7,6),$C56,0)</f>
        <v>13.288505257190677</v>
      </c>
      <c r="O56" s="117"/>
      <c r="Q56"/>
      <c r="R56"/>
      <c r="S56"/>
      <c r="T56"/>
      <c r="U56"/>
      <c r="V56"/>
      <c r="W56"/>
      <c r="X56"/>
      <c r="Y56"/>
      <c r="AB56" s="11"/>
    </row>
    <row r="57" spans="1:28" x14ac:dyDescent="0.2">
      <c r="A57" s="114"/>
      <c r="B57" s="127" t="str">
        <f>Visangud!C55</f>
        <v>98Y-99Y</v>
      </c>
      <c r="C57" s="116">
        <f>Visangud!E55</f>
        <v>446.49878561655527</v>
      </c>
      <c r="D57" s="10" t="s">
        <v>31</v>
      </c>
      <c r="E57" s="12">
        <f>[1]!ripe(E$48,[1]!juhe($S$7,6),$C57,0)</f>
        <v>11.342729496116377</v>
      </c>
      <c r="F57" s="12">
        <f>[1]!ripe(F$48,[1]!juhe($S$7,6),$C57,0)</f>
        <v>11.564119215652203</v>
      </c>
      <c r="G57" s="12">
        <f>[1]!ripe(G$48,[1]!juhe($S$7,6),$C57,0)</f>
        <v>11.784379545382439</v>
      </c>
      <c r="H57" s="12">
        <f>[1]!ripe(H$48,[1]!juhe($S$7,6),$C57,0)</f>
        <v>12.003446584875535</v>
      </c>
      <c r="I57" s="12">
        <f>[1]!ripe(I$48,[1]!juhe($S$7,6),$C57,0)</f>
        <v>12.221215522001067</v>
      </c>
      <c r="J57" s="12">
        <f>[1]!ripe(J$48,[1]!juhe($S$7,6),$C57,0)</f>
        <v>12.437616648063164</v>
      </c>
      <c r="K57" s="12">
        <f>[1]!ripe(K$48,[1]!juhe($S$7,6),$C57,0)</f>
        <v>12.652596051983938</v>
      </c>
      <c r="L57" s="12">
        <f>[1]!ripe(L$48,[1]!juhe($S$7,6),$C57,0)</f>
        <v>12.866091575685646</v>
      </c>
      <c r="M57" s="12">
        <f>[1]!ripe(M$48,[1]!juhe($S$7,6),$C57,0)</f>
        <v>13.07810040746242</v>
      </c>
      <c r="N57" s="12">
        <f>[1]!ripe(N$48,[1]!juhe($S$7,6),$C57,0)</f>
        <v>13.288561082494494</v>
      </c>
      <c r="O57" s="117"/>
      <c r="Q57"/>
      <c r="R57"/>
      <c r="S57"/>
      <c r="T57"/>
      <c r="U57"/>
      <c r="V57"/>
      <c r="W57"/>
      <c r="X57"/>
      <c r="Y57"/>
      <c r="AB57" s="11"/>
    </row>
    <row r="58" spans="1:28" x14ac:dyDescent="0.2">
      <c r="A58" s="114"/>
      <c r="B58" s="127" t="str">
        <f>Visangud!C56</f>
        <v>99Y-100Y</v>
      </c>
      <c r="C58" s="116">
        <f>Visangud!E56</f>
        <v>446.49750076441694</v>
      </c>
      <c r="D58" s="10" t="s">
        <v>31</v>
      </c>
      <c r="E58" s="12">
        <f>[1]!ripe(E$48,[1]!juhe($S$7,6),$C58,0)</f>
        <v>11.342664216166025</v>
      </c>
      <c r="F58" s="12">
        <f>[1]!ripe(F$48,[1]!juhe($S$7,6),$C58,0)</f>
        <v>11.564052661554397</v>
      </c>
      <c r="G58" s="12">
        <f>[1]!ripe(G$48,[1]!juhe($S$7,6),$C58,0)</f>
        <v>11.784311723637071</v>
      </c>
      <c r="H58" s="12">
        <f>[1]!ripe(H$48,[1]!juhe($S$7,6),$C58,0)</f>
        <v>12.003377502350258</v>
      </c>
      <c r="I58" s="12">
        <f>[1]!ripe(I$48,[1]!juhe($S$7,6),$C58,0)</f>
        <v>12.221145186166751</v>
      </c>
      <c r="J58" s="12">
        <f>[1]!ripe(J$48,[1]!juhe($S$7,6),$C58,0)</f>
        <v>12.43754506679187</v>
      </c>
      <c r="K58" s="12">
        <f>[1]!ripe(K$48,[1]!juhe($S$7,6),$C58,0)</f>
        <v>12.652523233457993</v>
      </c>
      <c r="L58" s="12">
        <f>[1]!ripe(L$48,[1]!juhe($S$7,6),$C58,0)</f>
        <v>12.866017528445113</v>
      </c>
      <c r="M58" s="12">
        <f>[1]!ripe(M$48,[1]!juhe($S$7,6),$C58,0)</f>
        <v>13.078025140063547</v>
      </c>
      <c r="N58" s="12">
        <f>[1]!ripe(N$48,[1]!juhe($S$7,6),$C58,0)</f>
        <v>13.288484603847268</v>
      </c>
      <c r="O58" s="117"/>
      <c r="Q58"/>
      <c r="R58"/>
      <c r="S58"/>
      <c r="T58"/>
      <c r="U58"/>
      <c r="V58"/>
      <c r="W58"/>
      <c r="X58"/>
      <c r="Y58"/>
      <c r="AB58" s="11"/>
    </row>
    <row r="59" spans="1:28" x14ac:dyDescent="0.2">
      <c r="A59" s="114"/>
      <c r="B59" s="127" t="str">
        <f>Visangud!C57</f>
        <v>100Y-101Y</v>
      </c>
      <c r="C59" s="116">
        <f>Visangud!E57</f>
        <v>453.37859522600888</v>
      </c>
      <c r="D59" s="10" t="s">
        <v>31</v>
      </c>
      <c r="E59" s="12">
        <f>[1]!ripe(E$48,[1]!juhe($S$7,6),$C59,0)</f>
        <v>11.69496795019891</v>
      </c>
      <c r="F59" s="12">
        <f>[1]!ripe(F$48,[1]!juhe($S$7,6),$C59,0)</f>
        <v>11.923232732089502</v>
      </c>
      <c r="G59" s="12">
        <f>[1]!ripe(G$48,[1]!juhe($S$7,6),$C59,0)</f>
        <v>12.150333051970827</v>
      </c>
      <c r="H59" s="12">
        <f>[1]!ripe(H$48,[1]!juhe($S$7,6),$C59,0)</f>
        <v>12.376203025039823</v>
      </c>
      <c r="I59" s="12">
        <f>[1]!ripe(I$48,[1]!juhe($S$7,6),$C59,0)</f>
        <v>12.600734584317857</v>
      </c>
      <c r="J59" s="12">
        <f>[1]!ripe(J$48,[1]!juhe($S$7,6),$C59,0)</f>
        <v>12.823855856367034</v>
      </c>
      <c r="K59" s="12">
        <f>[1]!ripe(K$48,[1]!juhe($S$7,6),$C59,0)</f>
        <v>13.045511255948513</v>
      </c>
      <c r="L59" s="12">
        <f>[1]!ripe(L$48,[1]!juhe($S$7,6),$C59,0)</f>
        <v>13.265636694720309</v>
      </c>
      <c r="M59" s="12">
        <f>[1]!ripe(M$48,[1]!juhe($S$7,6),$C59,0)</f>
        <v>13.484229273661509</v>
      </c>
      <c r="N59" s="12">
        <f>[1]!ripe(N$48,[1]!juhe($S$7,6),$C59,0)</f>
        <v>13.701225619216613</v>
      </c>
      <c r="O59" s="117"/>
      <c r="Q59"/>
      <c r="R59"/>
      <c r="S59"/>
      <c r="T59"/>
      <c r="U59"/>
      <c r="V59"/>
      <c r="W59"/>
      <c r="X59"/>
      <c r="Y59"/>
      <c r="AB59" s="11"/>
    </row>
    <row r="60" spans="1:28" x14ac:dyDescent="0.2">
      <c r="A60" s="114"/>
      <c r="B60" s="127" t="str">
        <f>Visangud!C58</f>
        <v>101Y-102Y</v>
      </c>
      <c r="C60" s="116">
        <f>Visangud!E58</f>
        <v>453.37733027261248</v>
      </c>
      <c r="D60" s="10" t="s">
        <v>31</v>
      </c>
      <c r="E60" s="12">
        <f>[1]!ripe(E$48,[1]!juhe($S$7,6),$C60,0)</f>
        <v>11.694902690969878</v>
      </c>
      <c r="F60" s="12">
        <f>[1]!ripe(F$48,[1]!juhe($S$7,6),$C60,0)</f>
        <v>11.923166199117462</v>
      </c>
      <c r="G60" s="12">
        <f>[1]!ripe(G$48,[1]!juhe($S$7,6),$C60,0)</f>
        <v>12.150265251753604</v>
      </c>
      <c r="H60" s="12">
        <f>[1]!ripe(H$48,[1]!juhe($S$7,6),$C60,0)</f>
        <v>12.376133964442891</v>
      </c>
      <c r="I60" s="12">
        <f>[1]!ripe(I$48,[1]!juhe($S$7,6),$C60,0)</f>
        <v>12.600664270809716</v>
      </c>
      <c r="J60" s="12">
        <f>[1]!ripe(J$48,[1]!juhe($S$7,6),$C60,0)</f>
        <v>12.823784297817241</v>
      </c>
      <c r="K60" s="12">
        <f>[1]!ripe(K$48,[1]!juhe($S$7,6),$C60,0)</f>
        <v>13.045438460536802</v>
      </c>
      <c r="L60" s="12">
        <f>[1]!ripe(L$48,[1]!juhe($S$7,6),$C60,0)</f>
        <v>13.265562670984032</v>
      </c>
      <c r="M60" s="12">
        <f>[1]!ripe(M$48,[1]!juhe($S$7,6),$C60,0)</f>
        <v>13.484154030154196</v>
      </c>
      <c r="N60" s="12">
        <f>[1]!ripe(N$48,[1]!juhe($S$7,6),$C60,0)</f>
        <v>13.701149164845425</v>
      </c>
      <c r="O60" s="117"/>
      <c r="Q60"/>
      <c r="R60"/>
      <c r="S60"/>
      <c r="T60"/>
      <c r="U60"/>
      <c r="V60"/>
      <c r="W60"/>
      <c r="X60"/>
      <c r="Y60"/>
      <c r="AB60" s="11"/>
    </row>
    <row r="61" spans="1:28" x14ac:dyDescent="0.2">
      <c r="A61" s="114"/>
      <c r="B61" s="127" t="str">
        <f>Visangud!C59</f>
        <v>102Y-103Y</v>
      </c>
      <c r="C61" s="116">
        <f>Visangud!E59</f>
        <v>476.54882717395827</v>
      </c>
      <c r="D61" s="10" t="s">
        <v>31</v>
      </c>
      <c r="E61" s="12">
        <f>[1]!ripe(E$48,[1]!juhe($S$7,6),$C61,0)</f>
        <v>12.920871907697078</v>
      </c>
      <c r="F61" s="12">
        <f>[1]!ripe(F$48,[1]!juhe($S$7,6),$C61,0)</f>
        <v>13.173064134337306</v>
      </c>
      <c r="G61" s="12">
        <f>[1]!ripe(G$48,[1]!juhe($S$7,6),$C61,0)</f>
        <v>13.423969836334866</v>
      </c>
      <c r="H61" s="12">
        <f>[1]!ripe(H$48,[1]!juhe($S$7,6),$C61,0)</f>
        <v>13.67351622263085</v>
      </c>
      <c r="I61" s="12">
        <f>[1]!ripe(I$48,[1]!juhe($S$7,6),$C61,0)</f>
        <v>13.921583898320176</v>
      </c>
      <c r="J61" s="12">
        <f>[1]!ripe(J$48,[1]!juhe($S$7,6),$C61,0)</f>
        <v>14.168093455961229</v>
      </c>
      <c r="K61" s="12">
        <f>[1]!ripe(K$48,[1]!juhe($S$7,6),$C61,0)</f>
        <v>14.412983483692599</v>
      </c>
      <c r="L61" s="12">
        <f>[1]!ripe(L$48,[1]!juhe($S$7,6),$C61,0)</f>
        <v>14.656183175227248</v>
      </c>
      <c r="M61" s="12">
        <f>[1]!ripe(M$48,[1]!juhe($S$7,6),$C61,0)</f>
        <v>14.897689327659618</v>
      </c>
      <c r="N61" s="12">
        <f>[1]!ripe(N$48,[1]!juhe($S$7,6),$C61,0)</f>
        <v>15.13743192441536</v>
      </c>
      <c r="O61" s="117"/>
      <c r="Q61"/>
      <c r="R61"/>
      <c r="S61"/>
      <c r="T61"/>
      <c r="U61"/>
      <c r="V61"/>
      <c r="W61"/>
      <c r="X61"/>
      <c r="Y61"/>
      <c r="AB61" s="11"/>
    </row>
    <row r="62" spans="1:28" x14ac:dyDescent="0.2">
      <c r="A62" s="114"/>
      <c r="B62" s="115"/>
      <c r="C62" s="116">
        <f>Visangud!E24</f>
        <v>0</v>
      </c>
      <c r="D62" s="10" t="s">
        <v>31</v>
      </c>
      <c r="E62" s="12" t="e">
        <f>[1]!ripe(E$48,[1]!juhe($S$7,6),$C62,0)</f>
        <v>#VALUE!</v>
      </c>
      <c r="F62" s="12" t="e">
        <f>[1]!ripe(F$48,[1]!juhe($S$7,6),$C62,0)</f>
        <v>#VALUE!</v>
      </c>
      <c r="G62" s="12" t="e">
        <f>[1]!ripe(G$48,[1]!juhe($S$7,6),$C62,0)</f>
        <v>#VALUE!</v>
      </c>
      <c r="H62" s="12" t="e">
        <f>[1]!ripe(H$48,[1]!juhe($S$7,6),$C62,0)</f>
        <v>#VALUE!</v>
      </c>
      <c r="I62" s="12" t="e">
        <f>[1]!ripe(I$48,[1]!juhe($S$7,6),$C62,0)</f>
        <v>#VALUE!</v>
      </c>
      <c r="J62" s="12" t="e">
        <f>[1]!ripe(J$48,[1]!juhe($S$7,6),$C62,0)</f>
        <v>#VALUE!</v>
      </c>
      <c r="K62" s="12" t="e">
        <f>[1]!ripe(K$48,[1]!juhe($S$7,6),$C62,0)</f>
        <v>#VALUE!</v>
      </c>
      <c r="L62" s="12" t="e">
        <f>[1]!ripe(L$48,[1]!juhe($S$7,6),$C62,0)</f>
        <v>#VALUE!</v>
      </c>
      <c r="M62" s="12" t="e">
        <f>[1]!ripe(M$48,[1]!juhe($S$7,6),$C62,0)</f>
        <v>#VALUE!</v>
      </c>
      <c r="N62" s="12" t="e">
        <f>[1]!ripe(N$48,[1]!juhe($S$7,6),$C62,0)</f>
        <v>#VALUE!</v>
      </c>
      <c r="O62" s="117"/>
      <c r="Q62"/>
      <c r="R62"/>
      <c r="S62"/>
      <c r="T62"/>
      <c r="U62"/>
      <c r="V62"/>
      <c r="W62"/>
      <c r="X62"/>
      <c r="Y62"/>
      <c r="AB62" s="11"/>
    </row>
    <row r="63" spans="1:28" s="128" customFormat="1" hidden="1" x14ac:dyDescent="0.2">
      <c r="A63" s="220">
        <v>3</v>
      </c>
      <c r="B63" s="221" t="str">
        <f>Q64</f>
        <v>103Y- 109Y</v>
      </c>
      <c r="C63" s="222">
        <f>R64</f>
        <v>447.21210537305626</v>
      </c>
      <c r="D63" s="133" t="s">
        <v>137</v>
      </c>
      <c r="E63" s="134">
        <f>[1]!Olekuvorrand($C63,$S64,$X64,$W64,$V64,E$4,[1]!juhe($S64,6),TRUE)</f>
        <v>74.905097484588623</v>
      </c>
      <c r="F63" s="134">
        <f>[1]!Olekuvorrand($C63,$S64,$X64,$W64,$V64,F$4,[1]!juhe($S64,6),TRUE)</f>
        <v>73.412239551544189</v>
      </c>
      <c r="G63" s="134">
        <f>[1]!Olekuvorrand($C63,$S64,$X64,$W64,$V64,G$4,[1]!juhe($S64,6),TRUE)</f>
        <v>71.984231472015381</v>
      </c>
      <c r="H63" s="134">
        <f>[1]!Olekuvorrand($C63,$S64,$X64,$W64,$V64,H$4,[1]!juhe($S64,6),TRUE)</f>
        <v>70.617735385894775</v>
      </c>
      <c r="I63" s="134">
        <f>[1]!Olekuvorrand($C63,$S64,$X64,$W64,$V64,I$4,[1]!juhe($S64,6),TRUE)</f>
        <v>69.3092942237854</v>
      </c>
      <c r="J63" s="134">
        <f>[1]!Olekuvorrand($C63,$S64,$X64,$W64,$V64,J$4,[1]!juhe($S64,6),TRUE)</f>
        <v>68.055808544158936</v>
      </c>
      <c r="K63" s="134">
        <f>[1]!Olekuvorrand($C63,$S64,$X64,$W64,$V64,K$4,[1]!juhe($S64,6),TRUE)</f>
        <v>66.854536533355713</v>
      </c>
      <c r="L63" s="134">
        <f>[1]!Olekuvorrand($C63,$S64,$X64,$W64,$V64,L$4,[1]!juhe($S64,6),TRUE)</f>
        <v>65.702497959136963</v>
      </c>
      <c r="M63" s="134">
        <f>[1]!Olekuvorrand($C63,$S64,$X64,$W64,$V64,M$4,[1]!juhe($S64,6),TRUE)</f>
        <v>64.597070217132568</v>
      </c>
      <c r="N63" s="134">
        <f>[1]!Olekuvorrand($C63,$S64,$X64,$W64,$V64,N$4,[1]!juhe($S64,6),TRUE)</f>
        <v>63.535749912261963</v>
      </c>
      <c r="O63" s="223">
        <f>T64</f>
        <v>65</v>
      </c>
      <c r="Q63"/>
      <c r="R63"/>
      <c r="S63"/>
      <c r="T63"/>
      <c r="U63"/>
      <c r="V63"/>
      <c r="W63"/>
      <c r="X63"/>
      <c r="Y63"/>
    </row>
    <row r="64" spans="1:28" s="128" customFormat="1" x14ac:dyDescent="0.2">
      <c r="A64" s="220"/>
      <c r="B64" s="221"/>
      <c r="C64" s="222"/>
      <c r="D64" s="133" t="s">
        <v>32</v>
      </c>
      <c r="E64" s="134">
        <f>E63*[1]!juhe($S64,2)/10</f>
        <v>2103.6347577571864</v>
      </c>
      <c r="F64" s="134">
        <f>F63*[1]!juhe($S64,2)/10</f>
        <v>2061.7093355655666</v>
      </c>
      <c r="G64" s="134">
        <f>G63*[1]!juhe($S64,2)/10</f>
        <v>2021.60515666008</v>
      </c>
      <c r="H64" s="134">
        <f>H63*[1]!juhe($S64,2)/10</f>
        <v>1983.2284805774689</v>
      </c>
      <c r="I64" s="134">
        <f>I63*[1]!juhe($S64,2)/10</f>
        <v>1946.4822189807892</v>
      </c>
      <c r="J64" s="134">
        <f>J63*[1]!juhe($S64,2)/10</f>
        <v>1911.2793271541595</v>
      </c>
      <c r="K64" s="134">
        <f>K63*[1]!juhe($S64,2)/10</f>
        <v>1877.5428040027618</v>
      </c>
      <c r="L64" s="134">
        <f>L63*[1]!juhe($S64,2)/10</f>
        <v>1845.1889526844025</v>
      </c>
      <c r="M64" s="134">
        <f>M63*[1]!juhe($S64,2)/10</f>
        <v>1814.144119977951</v>
      </c>
      <c r="N64" s="134">
        <f>N63*[1]!juhe($S64,2)/10</f>
        <v>1784.338000535965</v>
      </c>
      <c r="O64" s="223"/>
      <c r="Q64" t="str">
        <f>'Juhtme rež 110'!F$3</f>
        <v>103Y- 109Y</v>
      </c>
      <c r="R64">
        <f>'Juhtme rež 110'!F$4</f>
        <v>447.21210537305626</v>
      </c>
      <c r="S64" t="str">
        <f>'Juhtme rež 110'!E$5</f>
        <v>242-Al1/39-ST1A Hawk</v>
      </c>
      <c r="T64">
        <f>'Juhtme rež 110'!F$6</f>
        <v>65</v>
      </c>
      <c r="U64">
        <f>'Juhtme rež 110'!F$14</f>
        <v>5</v>
      </c>
      <c r="V64">
        <f>'Juhtme rež 110'!E$15</f>
        <v>8.1158125043454224E-2</v>
      </c>
      <c r="W64">
        <f>'Juhtme rež 110'!F$16</f>
        <v>-5</v>
      </c>
      <c r="X64">
        <f>'Juhtme rež 110'!F$17</f>
        <v>135.29902696609497</v>
      </c>
      <c r="Y64">
        <v>2</v>
      </c>
    </row>
    <row r="65" spans="1:28" s="128" customFormat="1" x14ac:dyDescent="0.2">
      <c r="A65" s="220"/>
      <c r="B65" s="221"/>
      <c r="C65" s="222"/>
      <c r="D65" s="133" t="str">
        <f>CONCATENATE(Y64,"T, [daN]")</f>
        <v>2T, [daN]</v>
      </c>
      <c r="E65" s="134">
        <f>E64*$Y64</f>
        <v>4207.2695155143729</v>
      </c>
      <c r="F65" s="134">
        <f t="shared" ref="F65:N65" si="2">F64*$Y64</f>
        <v>4123.4186711311331</v>
      </c>
      <c r="G65" s="134">
        <f t="shared" si="2"/>
        <v>4043.2103133201599</v>
      </c>
      <c r="H65" s="134">
        <f t="shared" si="2"/>
        <v>3966.4569611549377</v>
      </c>
      <c r="I65" s="134">
        <f t="shared" si="2"/>
        <v>3892.9644379615784</v>
      </c>
      <c r="J65" s="134">
        <f t="shared" si="2"/>
        <v>3822.5586543083191</v>
      </c>
      <c r="K65" s="134">
        <f t="shared" si="2"/>
        <v>3755.0856080055237</v>
      </c>
      <c r="L65" s="134">
        <f t="shared" si="2"/>
        <v>3690.3779053688049</v>
      </c>
      <c r="M65" s="134">
        <f t="shared" si="2"/>
        <v>3628.2882399559021</v>
      </c>
      <c r="N65" s="134">
        <f t="shared" si="2"/>
        <v>3568.6760010719299</v>
      </c>
      <c r="O65" s="223"/>
      <c r="Q65"/>
      <c r="R65"/>
      <c r="S65"/>
      <c r="T65"/>
      <c r="U65"/>
      <c r="V65"/>
      <c r="W65"/>
      <c r="X65"/>
      <c r="Y65"/>
    </row>
    <row r="66" spans="1:28" s="128" customFormat="1" x14ac:dyDescent="0.2">
      <c r="A66" s="220"/>
      <c r="B66" s="221"/>
      <c r="C66" s="222"/>
      <c r="D66" s="133" t="s">
        <v>31</v>
      </c>
      <c r="E66" s="135">
        <f>[1]!ripe([1]!Olekuvorrand($C63,$S64,$X64,$W64,$V64,E$4,[1]!juhe($S64,6),TRUE),[1]!juhe($S64,6),$C63,0)</f>
        <v>11.314241362563104</v>
      </c>
      <c r="F66" s="135">
        <f>[1]!ripe([1]!Olekuvorrand($C63,$S64,$X64,$W64,$V64,F$4,[1]!juhe($S64,6),TRUE),[1]!juhe($S64,6),$C63,0)</f>
        <v>11.54431954949299</v>
      </c>
      <c r="G66" s="135">
        <f>[1]!ripe([1]!Olekuvorrand($C63,$S64,$X64,$W64,$V64,G$4,[1]!juhe($S64,6),TRUE),[1]!juhe($S64,6),$C63,0)</f>
        <v>11.773333338377396</v>
      </c>
      <c r="H66" s="135">
        <f>[1]!ripe([1]!Olekuvorrand($C63,$S64,$X64,$W64,$V64,H$4,[1]!juhe($S64,6),TRUE),[1]!juhe($S64,6),$C63,0)</f>
        <v>12.001154491796873</v>
      </c>
      <c r="I66" s="135">
        <f>[1]!ripe([1]!Olekuvorrand($C63,$S64,$X64,$W64,$V64,I$4,[1]!juhe($S64,6),TRUE),[1]!juhe($S64,6),$C63,0)</f>
        <v>12.227715802307404</v>
      </c>
      <c r="J66" s="135">
        <f>[1]!ripe([1]!Olekuvorrand($C63,$S64,$X64,$W64,$V64,J$4,[1]!juhe($S64,6),TRUE),[1]!juhe($S64,6),$C63,0)</f>
        <v>12.45293194447974</v>
      </c>
      <c r="K66" s="135">
        <f>[1]!ripe([1]!Olekuvorrand($C63,$S64,$X64,$W64,$V64,K$4,[1]!juhe($S64,6),TRUE),[1]!juhe($S64,6),$C63,0)</f>
        <v>12.676691757546086</v>
      </c>
      <c r="L66" s="135">
        <f>[1]!ripe([1]!Olekuvorrand($C63,$S64,$X64,$W64,$V64,L$4,[1]!juhe($S64,6),TRUE),[1]!juhe($S64,6),$C63,0)</f>
        <v>12.898966988348679</v>
      </c>
      <c r="M66" s="135">
        <f>[1]!ripe([1]!Olekuvorrand($C63,$S64,$X64,$W64,$V64,M$4,[1]!juhe($S64,6),TRUE),[1]!juhe($S64,6),$C63,0)</f>
        <v>13.119702633234594</v>
      </c>
      <c r="N66" s="135">
        <f>[1]!ripe([1]!Olekuvorrand($C63,$S64,$X64,$W64,$V64,N$4,[1]!juhe($S64,6),TRUE),[1]!juhe($S64,6),$C63,0)</f>
        <v>13.338858097957123</v>
      </c>
      <c r="O66" s="223"/>
      <c r="Q66"/>
      <c r="R66"/>
      <c r="S66"/>
      <c r="T66"/>
      <c r="U66"/>
      <c r="V66"/>
      <c r="W66"/>
      <c r="X66"/>
      <c r="Y66"/>
    </row>
    <row r="67" spans="1:28" s="128" customFormat="1" x14ac:dyDescent="0.2">
      <c r="A67" s="220"/>
      <c r="B67" s="221"/>
      <c r="C67" s="222"/>
      <c r="D67" s="133" t="s">
        <v>247</v>
      </c>
      <c r="E67" s="135">
        <f>[1]!ripe([1]!Olekuvorrand($C63,$S64,$X64,$W64,$V64,E$4,[1]!juhe($S64,6)),[1]!juhe($S64,6),$C63,0)</f>
        <v>11.854747333120191</v>
      </c>
      <c r="F67" s="135">
        <f>[1]!ripe([1]!Olekuvorrand($C63,$S64,$X64,$W64,$V64,F$4,[1]!juhe($S64,6)),[1]!juhe($S64,6),$C63,0)</f>
        <v>12.093984992529135</v>
      </c>
      <c r="G67" s="135">
        <f>[1]!ripe([1]!Olekuvorrand($C63,$S64,$X64,$W64,$V64,G$4,[1]!juhe($S64,6)),[1]!juhe($S64,6),$C63,0)</f>
        <v>12.33121676213031</v>
      </c>
      <c r="H67" s="135">
        <f>[1]!ripe([1]!Olekuvorrand($C63,$S64,$X64,$W64,$V64,H$4,[1]!juhe($S64,6)),[1]!juhe($S64,6),$C63,0)</f>
        <v>12.566402857584988</v>
      </c>
      <c r="I67" s="135">
        <f>[1]!ripe([1]!Olekuvorrand($C63,$S64,$X64,$W64,$V64,I$4,[1]!juhe($S64,6)),[1]!juhe($S64,6),$C63,0)</f>
        <v>12.799502197907488</v>
      </c>
      <c r="J67" s="135">
        <f>[1]!ripe([1]!Olekuvorrand($C63,$S64,$X64,$W64,$V64,J$4,[1]!juhe($S64,6)),[1]!juhe($S64,6),$C63,0)</f>
        <v>13.030512745495635</v>
      </c>
      <c r="K67" s="135">
        <f>[1]!ripe([1]!Olekuvorrand($C63,$S64,$X64,$W64,$V64,K$4,[1]!juhe($S64,6)),[1]!juhe($S64,6),$C63,0)</f>
        <v>13.259372986154327</v>
      </c>
      <c r="L67" s="135">
        <f>[1]!ripe([1]!Olekuvorrand($C63,$S64,$X64,$W64,$V64,L$4,[1]!juhe($S64,6)),[1]!juhe($S64,6),$C63,0)</f>
        <v>13.486123955686489</v>
      </c>
      <c r="M67" s="135">
        <f>[1]!ripe([1]!Olekuvorrand($C63,$S64,$X64,$W64,$V64,M$4,[1]!juhe($S64,6)),[1]!juhe($S64,6),$C63,0)</f>
        <v>13.710736418417103</v>
      </c>
      <c r="N67" s="135">
        <f>[1]!ripe([1]!Olekuvorrand($C63,$S64,$X64,$W64,$V64,N$4,[1]!juhe($S64,6)),[1]!juhe($S64,6),$C63,0)</f>
        <v>13.933256643293678</v>
      </c>
      <c r="O67" s="223"/>
      <c r="Q67"/>
      <c r="R67"/>
      <c r="S67"/>
      <c r="T67"/>
      <c r="U67"/>
      <c r="V67"/>
      <c r="W67"/>
      <c r="X67"/>
      <c r="Y67"/>
      <c r="AB67" s="136"/>
    </row>
    <row r="68" spans="1:28" x14ac:dyDescent="0.2">
      <c r="A68" s="114"/>
      <c r="B68" s="127" t="str">
        <f>Visangud!C60</f>
        <v>103Y-104Y</v>
      </c>
      <c r="C68" s="116">
        <f>Visangud!F60</f>
        <v>427.65122135819303</v>
      </c>
      <c r="D68" s="10" t="s">
        <v>31</v>
      </c>
      <c r="E68" s="12">
        <f>[1]!ripe(E$63,[1]!juhe($S$7,6),$C68,0)</f>
        <v>10.346126188130775</v>
      </c>
      <c r="F68" s="12">
        <f>[1]!ripe(F$63,[1]!juhe($S$7,6),$C68,0)</f>
        <v>10.556517488690204</v>
      </c>
      <c r="G68" s="12">
        <f>[1]!ripe(G$63,[1]!juhe($S$7,6),$C68,0)</f>
        <v>10.765935467562388</v>
      </c>
      <c r="H68" s="12">
        <f>[1]!ripe(H$63,[1]!juhe($S$7,6),$C68,0)</f>
        <v>10.97426286009995</v>
      </c>
      <c r="I68" s="12">
        <f>[1]!ripe(I$63,[1]!juhe($S$7,6),$C68,0)</f>
        <v>11.181438209535772</v>
      </c>
      <c r="J68" s="12">
        <f>[1]!ripe(J$63,[1]!juhe($S$7,6),$C68,0)</f>
        <v>11.3873834914023</v>
      </c>
      <c r="K68" s="12">
        <f>[1]!ripe(K$63,[1]!juhe($S$7,6),$C68,0)</f>
        <v>11.591997056521837</v>
      </c>
      <c r="L68" s="12">
        <f>[1]!ripe(L$63,[1]!juhe($S$7,6),$C68,0)</f>
        <v>11.795253069248309</v>
      </c>
      <c r="M68" s="12">
        <f>[1]!ripe(M$63,[1]!juhe($S$7,6),$C68,0)</f>
        <v>11.99710123237524</v>
      </c>
      <c r="N68" s="12">
        <f>[1]!ripe(N$63,[1]!juhe($S$7,6),$C68,0)</f>
        <v>12.197504425146096</v>
      </c>
      <c r="O68" s="117"/>
      <c r="Q68"/>
      <c r="R68"/>
      <c r="S68"/>
      <c r="T68"/>
      <c r="U68"/>
      <c r="V68"/>
      <c r="W68"/>
      <c r="X68"/>
      <c r="Y68"/>
      <c r="AB68" s="11"/>
    </row>
    <row r="69" spans="1:28" x14ac:dyDescent="0.2">
      <c r="A69" s="114"/>
      <c r="B69" s="127" t="str">
        <f>Visangud!C61</f>
        <v>104Y-105Y</v>
      </c>
      <c r="C69" s="116">
        <f>Visangud!F61</f>
        <v>450.82764204630627</v>
      </c>
      <c r="D69" s="10" t="s">
        <v>31</v>
      </c>
      <c r="E69" s="12">
        <f>[1]!ripe(E$63,[1]!juhe($S$7,6),$C69,0)</f>
        <v>11.497923391424379</v>
      </c>
      <c r="F69" s="12">
        <f>[1]!ripe(F$63,[1]!juhe($S$7,6),$C69,0)</f>
        <v>11.73173680255691</v>
      </c>
      <c r="G69" s="12">
        <f>[1]!ripe(G$63,[1]!juhe($S$7,6),$C69,0)</f>
        <v>11.964468535581936</v>
      </c>
      <c r="H69" s="12">
        <f>[1]!ripe(H$63,[1]!juhe($S$7,6),$C69,0)</f>
        <v>12.195988271198543</v>
      </c>
      <c r="I69" s="12">
        <f>[1]!ripe(I$63,[1]!juhe($S$7,6),$C69,0)</f>
        <v>12.426227710877658</v>
      </c>
      <c r="J69" s="12">
        <f>[1]!ripe(J$63,[1]!juhe($S$7,6),$C69,0)</f>
        <v>12.65510014396698</v>
      </c>
      <c r="K69" s="12">
        <f>[1]!ripe(K$63,[1]!juhe($S$7,6),$C69,0)</f>
        <v>12.882492605049626</v>
      </c>
      <c r="L69" s="12">
        <f>[1]!ripe(L$63,[1]!juhe($S$7,6),$C69,0)</f>
        <v>13.108376382289499</v>
      </c>
      <c r="M69" s="12">
        <f>[1]!ripe(M$63,[1]!juhe($S$7,6),$C69,0)</f>
        <v>13.332695579072125</v>
      </c>
      <c r="N69" s="12">
        <f>[1]!ripe(N$63,[1]!juhe($S$7,6),$C69,0)</f>
        <v>13.555408942119987</v>
      </c>
      <c r="O69" s="117"/>
      <c r="Q69"/>
      <c r="R69"/>
      <c r="S69"/>
      <c r="T69"/>
      <c r="U69"/>
      <c r="V69"/>
      <c r="W69"/>
      <c r="X69"/>
      <c r="Y69"/>
      <c r="AB69" s="11"/>
    </row>
    <row r="70" spans="1:28" x14ac:dyDescent="0.2">
      <c r="A70" s="114"/>
      <c r="B70" s="127" t="str">
        <f>Visangud!C62</f>
        <v>105Y-106Y</v>
      </c>
      <c r="C70" s="116">
        <f>Visangud!F62</f>
        <v>450.82734346741677</v>
      </c>
      <c r="D70" s="10" t="s">
        <v>31</v>
      </c>
      <c r="E70" s="12">
        <f>[1]!ripe(E$63,[1]!juhe($S$7,6),$C70,0)</f>
        <v>11.497908161497282</v>
      </c>
      <c r="F70" s="12">
        <f>[1]!ripe(F$63,[1]!juhe($S$7,6),$C70,0)</f>
        <v>11.731721262925088</v>
      </c>
      <c r="G70" s="12">
        <f>[1]!ripe(G$63,[1]!juhe($S$7,6),$C70,0)</f>
        <v>11.964452687678158</v>
      </c>
      <c r="H70" s="12">
        <f>[1]!ripe(H$63,[1]!juhe($S$7,6),$C70,0)</f>
        <v>12.195972116628198</v>
      </c>
      <c r="I70" s="12">
        <f>[1]!ripe(I$63,[1]!juhe($S$7,6),$C70,0)</f>
        <v>12.426211251336602</v>
      </c>
      <c r="J70" s="12">
        <f>[1]!ripe(J$63,[1]!juhe($S$7,6),$C70,0)</f>
        <v>12.655083381265921</v>
      </c>
      <c r="K70" s="12">
        <f>[1]!ripe(K$63,[1]!juhe($S$7,6),$C70,0)</f>
        <v>12.882475541148908</v>
      </c>
      <c r="L70" s="12">
        <f>[1]!ripe(L$63,[1]!juhe($S$7,6),$C70,0)</f>
        <v>13.108359019187496</v>
      </c>
      <c r="M70" s="12">
        <f>[1]!ripe(M$63,[1]!juhe($S$7,6),$C70,0)</f>
        <v>13.332677918841249</v>
      </c>
      <c r="N70" s="12">
        <f>[1]!ripe(N$63,[1]!juhe($S$7,6),$C70,0)</f>
        <v>13.555390986887296</v>
      </c>
      <c r="O70" s="117"/>
      <c r="Q70"/>
      <c r="R70"/>
      <c r="S70"/>
      <c r="T70"/>
      <c r="U70"/>
      <c r="V70"/>
      <c r="W70"/>
      <c r="X70"/>
      <c r="Y70"/>
      <c r="AB70" s="11"/>
    </row>
    <row r="71" spans="1:28" x14ac:dyDescent="0.2">
      <c r="A71" s="114"/>
      <c r="B71" s="127" t="str">
        <f>Visangud!C63</f>
        <v>106Y-107Y</v>
      </c>
      <c r="C71" s="116">
        <f>Visangud!F63</f>
        <v>450.82668766166847</v>
      </c>
      <c r="D71" s="10" t="s">
        <v>31</v>
      </c>
      <c r="E71" s="12">
        <f>[1]!ripe(E$63,[1]!juhe($S$7,6),$C71,0)</f>
        <v>11.497874710159911</v>
      </c>
      <c r="F71" s="12">
        <f>[1]!ripe(F$63,[1]!juhe($S$7,6),$C71,0)</f>
        <v>11.731687131345637</v>
      </c>
      <c r="G71" s="12">
        <f>[1]!ripe(G$63,[1]!juhe($S$7,6),$C71,0)</f>
        <v>11.964417879003598</v>
      </c>
      <c r="H71" s="12">
        <f>[1]!ripe(H$63,[1]!juhe($S$7,6),$C71,0)</f>
        <v>12.195936634384635</v>
      </c>
      <c r="I71" s="12">
        <f>[1]!ripe(I$63,[1]!juhe($S$7,6),$C71,0)</f>
        <v>12.42617509924885</v>
      </c>
      <c r="J71" s="12">
        <f>[1]!ripe(J$63,[1]!juhe($S$7,6),$C71,0)</f>
        <v>12.655046563311064</v>
      </c>
      <c r="K71" s="12">
        <f>[1]!ripe(K$63,[1]!juhe($S$7,6),$C71,0)</f>
        <v>12.882438061632682</v>
      </c>
      <c r="L71" s="12">
        <f>[1]!ripe(L$63,[1]!juhe($S$7,6),$C71,0)</f>
        <v>13.108320882499171</v>
      </c>
      <c r="M71" s="12">
        <f>[1]!ripe(M$63,[1]!juhe($S$7,6),$C71,0)</f>
        <v>13.332639129532719</v>
      </c>
      <c r="N71" s="12">
        <f>[1]!ripe(N$63,[1]!juhe($S$7,6),$C71,0)</f>
        <v>13.555351549630471</v>
      </c>
      <c r="O71" s="117"/>
      <c r="Q71"/>
      <c r="R71"/>
      <c r="S71"/>
      <c r="T71"/>
      <c r="U71"/>
      <c r="V71"/>
      <c r="W71"/>
      <c r="X71"/>
      <c r="Y71"/>
      <c r="AB71" s="11"/>
    </row>
    <row r="72" spans="1:28" x14ac:dyDescent="0.2">
      <c r="A72" s="114"/>
      <c r="B72" s="127" t="str">
        <f>Visangud!C64</f>
        <v>107Y-108Y</v>
      </c>
      <c r="C72" s="116">
        <f>Visangud!F64</f>
        <v>450.82764204630627</v>
      </c>
      <c r="D72" s="10" t="s">
        <v>31</v>
      </c>
      <c r="E72" s="12">
        <f>[1]!ripe(E$63,[1]!juhe($S$7,6),$C72,0)</f>
        <v>11.497923391424379</v>
      </c>
      <c r="F72" s="12">
        <f>[1]!ripe(F$63,[1]!juhe($S$7,6),$C72,0)</f>
        <v>11.73173680255691</v>
      </c>
      <c r="G72" s="12">
        <f>[1]!ripe(G$63,[1]!juhe($S$7,6),$C72,0)</f>
        <v>11.964468535581936</v>
      </c>
      <c r="H72" s="12">
        <f>[1]!ripe(H$63,[1]!juhe($S$7,6),$C72,0)</f>
        <v>12.195988271198543</v>
      </c>
      <c r="I72" s="12">
        <f>[1]!ripe(I$63,[1]!juhe($S$7,6),$C72,0)</f>
        <v>12.426227710877658</v>
      </c>
      <c r="J72" s="12">
        <f>[1]!ripe(J$63,[1]!juhe($S$7,6),$C72,0)</f>
        <v>12.65510014396698</v>
      </c>
      <c r="K72" s="12">
        <f>[1]!ripe(K$63,[1]!juhe($S$7,6),$C72,0)</f>
        <v>12.882492605049626</v>
      </c>
      <c r="L72" s="12">
        <f>[1]!ripe(L$63,[1]!juhe($S$7,6),$C72,0)</f>
        <v>13.108376382289499</v>
      </c>
      <c r="M72" s="12">
        <f>[1]!ripe(M$63,[1]!juhe($S$7,6),$C72,0)</f>
        <v>13.332695579072125</v>
      </c>
      <c r="N72" s="12">
        <f>[1]!ripe(N$63,[1]!juhe($S$7,6),$C72,0)</f>
        <v>13.555408942119987</v>
      </c>
      <c r="O72" s="117"/>
      <c r="Q72"/>
      <c r="R72"/>
      <c r="S72"/>
      <c r="T72"/>
      <c r="U72"/>
      <c r="V72"/>
      <c r="W72"/>
      <c r="X72"/>
      <c r="Y72"/>
      <c r="AB72" s="11"/>
    </row>
    <row r="73" spans="1:28" x14ac:dyDescent="0.2">
      <c r="A73" s="114"/>
      <c r="B73" s="127" t="str">
        <f>Visangud!C65</f>
        <v>108Y-109Y</v>
      </c>
      <c r="C73" s="116">
        <f>Visangud!F65</f>
        <v>450.82764204630627</v>
      </c>
      <c r="D73" s="10" t="s">
        <v>31</v>
      </c>
      <c r="E73" s="12">
        <f>[1]!ripe(E$63,[1]!juhe($S$7,6),$C73,0)</f>
        <v>11.497923391424379</v>
      </c>
      <c r="F73" s="12">
        <f>[1]!ripe(F$63,[1]!juhe($S$7,6),$C73,0)</f>
        <v>11.73173680255691</v>
      </c>
      <c r="G73" s="12">
        <f>[1]!ripe(G$63,[1]!juhe($S$7,6),$C73,0)</f>
        <v>11.964468535581936</v>
      </c>
      <c r="H73" s="12">
        <f>[1]!ripe(H$63,[1]!juhe($S$7,6),$C73,0)</f>
        <v>12.195988271198543</v>
      </c>
      <c r="I73" s="12">
        <f>[1]!ripe(I$63,[1]!juhe($S$7,6),$C73,0)</f>
        <v>12.426227710877658</v>
      </c>
      <c r="J73" s="12">
        <f>[1]!ripe(J$63,[1]!juhe($S$7,6),$C73,0)</f>
        <v>12.65510014396698</v>
      </c>
      <c r="K73" s="12">
        <f>[1]!ripe(K$63,[1]!juhe($S$7,6),$C73,0)</f>
        <v>12.882492605049626</v>
      </c>
      <c r="L73" s="12">
        <f>[1]!ripe(L$63,[1]!juhe($S$7,6),$C73,0)</f>
        <v>13.108376382289499</v>
      </c>
      <c r="M73" s="12">
        <f>[1]!ripe(M$63,[1]!juhe($S$7,6),$C73,0)</f>
        <v>13.332695579072125</v>
      </c>
      <c r="N73" s="12">
        <f>[1]!ripe(N$63,[1]!juhe($S$7,6),$C73,0)</f>
        <v>13.555408942119987</v>
      </c>
      <c r="O73" s="117"/>
      <c r="Q73"/>
      <c r="R73"/>
      <c r="S73"/>
      <c r="T73"/>
      <c r="U73"/>
      <c r="V73"/>
      <c r="W73"/>
      <c r="X73"/>
      <c r="Y73"/>
      <c r="AB73" s="11"/>
    </row>
    <row r="74" spans="1:28" x14ac:dyDescent="0.2">
      <c r="A74" s="114"/>
      <c r="B74" s="115"/>
      <c r="C74" s="116">
        <f>Visangud!F66</f>
        <v>0</v>
      </c>
      <c r="D74" s="10" t="s">
        <v>31</v>
      </c>
      <c r="E74" s="12" t="e">
        <f>[1]!ripe(E$63,[1]!juhe($S$7,6),$C74,0)</f>
        <v>#VALUE!</v>
      </c>
      <c r="F74" s="12" t="e">
        <f>[1]!ripe(F$63,[1]!juhe($S$7,6),$C74,0)</f>
        <v>#VALUE!</v>
      </c>
      <c r="G74" s="12" t="e">
        <f>[1]!ripe(G$63,[1]!juhe($S$7,6),$C74,0)</f>
        <v>#VALUE!</v>
      </c>
      <c r="H74" s="12" t="e">
        <f>[1]!ripe(H$63,[1]!juhe($S$7,6),$C74,0)</f>
        <v>#VALUE!</v>
      </c>
      <c r="I74" s="12" t="e">
        <f>[1]!ripe(I$63,[1]!juhe($S$7,6),$C74,0)</f>
        <v>#VALUE!</v>
      </c>
      <c r="J74" s="12" t="e">
        <f>[1]!ripe(J$63,[1]!juhe($S$7,6),$C74,0)</f>
        <v>#VALUE!</v>
      </c>
      <c r="K74" s="12" t="e">
        <f>[1]!ripe(K$63,[1]!juhe($S$7,6),$C74,0)</f>
        <v>#VALUE!</v>
      </c>
      <c r="L74" s="12" t="e">
        <f>[1]!ripe(L$63,[1]!juhe($S$7,6),$C74,0)</f>
        <v>#VALUE!</v>
      </c>
      <c r="M74" s="12" t="e">
        <f>[1]!ripe(M$63,[1]!juhe($S$7,6),$C74,0)</f>
        <v>#VALUE!</v>
      </c>
      <c r="N74" s="12" t="e">
        <f>[1]!ripe(N$63,[1]!juhe($S$7,6),$C74,0)</f>
        <v>#VALUE!</v>
      </c>
      <c r="O74" s="117"/>
      <c r="Q74"/>
      <c r="R74"/>
      <c r="S74"/>
      <c r="T74"/>
      <c r="U74"/>
      <c r="V74"/>
      <c r="W74"/>
      <c r="X74"/>
      <c r="Y74"/>
      <c r="AB74" s="11"/>
    </row>
    <row r="75" spans="1:28" s="128" customFormat="1" hidden="1" x14ac:dyDescent="0.2">
      <c r="A75" s="220">
        <v>4</v>
      </c>
      <c r="B75" s="221" t="str">
        <f>Q76</f>
        <v>109Y- 117Y</v>
      </c>
      <c r="C75" s="222">
        <f>R76</f>
        <v>443.40965915219067</v>
      </c>
      <c r="D75" s="133" t="s">
        <v>137</v>
      </c>
      <c r="E75" s="134">
        <f>[1]!Olekuvorrand($C75,$S76,$X76,$W76,$V76,E$4,[1]!juhe($S76,6),TRUE)</f>
        <v>74.995219707489014</v>
      </c>
      <c r="F75" s="134">
        <f>[1]!Olekuvorrand($C75,$S76,$X76,$W76,$V76,F$4,[1]!juhe($S76,6),TRUE)</f>
        <v>73.479950428009033</v>
      </c>
      <c r="G75" s="134">
        <f>[1]!Olekuvorrand($C75,$S76,$X76,$W76,$V76,G$4,[1]!juhe($S76,6),TRUE)</f>
        <v>72.031080722808838</v>
      </c>
      <c r="H75" s="134">
        <f>[1]!Olekuvorrand($C75,$S76,$X76,$W76,$V76,H$4,[1]!juhe($S76,6),TRUE)</f>
        <v>70.645034313201904</v>
      </c>
      <c r="I75" s="134">
        <f>[1]!Olekuvorrand($C75,$S76,$X76,$W76,$V76,I$4,[1]!juhe($S76,6),TRUE)</f>
        <v>69.318473339080811</v>
      </c>
      <c r="J75" s="134">
        <f>[1]!Olekuvorrand($C75,$S76,$X76,$W76,$V76,J$4,[1]!juhe($S76,6),TRUE)</f>
        <v>68.048298358917236</v>
      </c>
      <c r="K75" s="134">
        <f>[1]!Olekuvorrand($C75,$S76,$X76,$W76,$V76,K$4,[1]!juhe($S76,6),TRUE)</f>
        <v>66.831290721893311</v>
      </c>
      <c r="L75" s="134">
        <f>[1]!Olekuvorrand($C75,$S76,$X76,$W76,$V76,L$4,[1]!juhe($S76,6),TRUE)</f>
        <v>65.664827823638916</v>
      </c>
      <c r="M75" s="134">
        <f>[1]!Olekuvorrand($C75,$S76,$X76,$W76,$V76,M$4,[1]!juhe($S76,6),TRUE)</f>
        <v>64.545929431915283</v>
      </c>
      <c r="N75" s="134">
        <f>[1]!Olekuvorrand($C75,$S76,$X76,$W76,$V76,N$4,[1]!juhe($S76,6),TRUE)</f>
        <v>63.472211360931396</v>
      </c>
      <c r="O75" s="223">
        <f>T76</f>
        <v>65</v>
      </c>
      <c r="Q75"/>
      <c r="R75"/>
      <c r="S75"/>
      <c r="T75"/>
      <c r="U75"/>
      <c r="V75"/>
      <c r="W75"/>
      <c r="X75"/>
      <c r="Y75"/>
    </row>
    <row r="76" spans="1:28" s="128" customFormat="1" x14ac:dyDescent="0.2">
      <c r="A76" s="220"/>
      <c r="B76" s="221"/>
      <c r="C76" s="222"/>
      <c r="D76" s="133" t="s">
        <v>32</v>
      </c>
      <c r="E76" s="134">
        <f>E75*[1]!juhe($S76,2)/10</f>
        <v>2106.165750265121</v>
      </c>
      <c r="F76" s="134">
        <f>F75*[1]!juhe($S76,2)/10</f>
        <v>2063.6109278202052</v>
      </c>
      <c r="G76" s="134">
        <f>G75*[1]!juhe($S76,2)/10</f>
        <v>2022.9208710193634</v>
      </c>
      <c r="H76" s="134">
        <f>H75*[1]!juhe($S76,2)/10</f>
        <v>1983.9951436519623</v>
      </c>
      <c r="I76" s="134">
        <f>I75*[1]!juhe($S76,2)/10</f>
        <v>1946.7400052547455</v>
      </c>
      <c r="J76" s="134">
        <f>J75*[1]!juhe($S76,2)/10</f>
        <v>1911.0684111118317</v>
      </c>
      <c r="K76" s="134">
        <f>K75*[1]!juhe($S76,2)/10</f>
        <v>1876.8899686336517</v>
      </c>
      <c r="L76" s="134">
        <f>L75*[1]!juhe($S76,2)/10</f>
        <v>1844.1310245990753</v>
      </c>
      <c r="M76" s="134">
        <f>M75*[1]!juhe($S76,2)/10</f>
        <v>1812.7078821659088</v>
      </c>
      <c r="N76" s="134">
        <f>N75*[1]!juhe($S76,2)/10</f>
        <v>1782.5535838603973</v>
      </c>
      <c r="O76" s="223"/>
      <c r="Q76" t="str">
        <f>'Juhtme rež 110'!G$3</f>
        <v>109Y- 117Y</v>
      </c>
      <c r="R76">
        <f>'Juhtme rež 110'!G$4</f>
        <v>443.40965915219067</v>
      </c>
      <c r="S76" t="str">
        <f>'Juhtme rež 110'!G$5</f>
        <v>242-Al1/39-ST1A Hawk</v>
      </c>
      <c r="T76">
        <f>'Juhtme rež 110'!G$6</f>
        <v>65</v>
      </c>
      <c r="U76">
        <f>'Juhtme rež 110'!G$14</f>
        <v>5</v>
      </c>
      <c r="V76">
        <f>'Juhtme rež 110'!G$15</f>
        <v>8.1218637621765954E-2</v>
      </c>
      <c r="W76">
        <f>'Juhtme rež 110'!G$16</f>
        <v>-5</v>
      </c>
      <c r="X76">
        <f>'Juhtme rež 110'!G$17</f>
        <v>135.10137796401978</v>
      </c>
      <c r="Y76">
        <v>2</v>
      </c>
    </row>
    <row r="77" spans="1:28" s="128" customFormat="1" x14ac:dyDescent="0.2">
      <c r="A77" s="220"/>
      <c r="B77" s="221"/>
      <c r="C77" s="222"/>
      <c r="D77" s="133" t="str">
        <f>CONCATENATE(Y76,"T, [daN]")</f>
        <v>2T, [daN]</v>
      </c>
      <c r="E77" s="134">
        <f>E76*$Y76</f>
        <v>4212.331500530242</v>
      </c>
      <c r="F77" s="134">
        <f t="shared" ref="F77:N77" si="3">F76*$Y76</f>
        <v>4127.2218556404105</v>
      </c>
      <c r="G77" s="134">
        <f t="shared" si="3"/>
        <v>4045.8417420387268</v>
      </c>
      <c r="H77" s="134">
        <f t="shared" si="3"/>
        <v>3967.9902873039246</v>
      </c>
      <c r="I77" s="134">
        <f t="shared" si="3"/>
        <v>3893.480010509491</v>
      </c>
      <c r="J77" s="134">
        <f t="shared" si="3"/>
        <v>3822.1368222236633</v>
      </c>
      <c r="K77" s="134">
        <f t="shared" si="3"/>
        <v>3753.7799372673035</v>
      </c>
      <c r="L77" s="134">
        <f t="shared" si="3"/>
        <v>3688.2620491981506</v>
      </c>
      <c r="M77" s="134">
        <f t="shared" si="3"/>
        <v>3625.4157643318176</v>
      </c>
      <c r="N77" s="134">
        <f t="shared" si="3"/>
        <v>3565.1071677207947</v>
      </c>
      <c r="O77" s="223"/>
      <c r="Q77"/>
      <c r="R77"/>
      <c r="S77"/>
      <c r="T77"/>
      <c r="U77"/>
      <c r="V77"/>
      <c r="W77"/>
      <c r="X77"/>
      <c r="Y77"/>
    </row>
    <row r="78" spans="1:28" s="128" customFormat="1" x14ac:dyDescent="0.2">
      <c r="A78" s="220"/>
      <c r="B78" s="221"/>
      <c r="C78" s="222"/>
      <c r="D78" s="133" t="s">
        <v>31</v>
      </c>
      <c r="E78" s="135">
        <f>[1]!ripe([1]!Olekuvorrand($C75,$S76,$X76,$W76,$V76,E$4,[1]!juhe($S76,6),TRUE),[1]!juhe($S76,6),$C75,0)</f>
        <v>11.109293184978124</v>
      </c>
      <c r="F78" s="135">
        <f>[1]!ripe([1]!Olekuvorrand($C75,$S76,$X76,$W76,$V76,F$4,[1]!juhe($S76,6),TRUE),[1]!juhe($S76,6),$C75,0)</f>
        <v>11.33838384959998</v>
      </c>
      <c r="G78" s="135">
        <f>[1]!ripe([1]!Olekuvorrand($C75,$S76,$X76,$W76,$V76,G$4,[1]!juhe($S76,6),TRUE),[1]!juhe($S76,6),$C75,0)</f>
        <v>11.566449855284866</v>
      </c>
      <c r="H78" s="135">
        <f>[1]!ripe([1]!Olekuvorrand($C75,$S76,$X76,$W76,$V76,H$4,[1]!juhe($S76,6),TRUE),[1]!juhe($S76,6),$C75,0)</f>
        <v>11.793382101120301</v>
      </c>
      <c r="I78" s="135">
        <f>[1]!ripe([1]!Olekuvorrand($C75,$S76,$X76,$W76,$V76,I$4,[1]!juhe($S76,6),TRUE),[1]!juhe($S76,6),$C75,0)</f>
        <v>12.019074325640545</v>
      </c>
      <c r="J78" s="135">
        <f>[1]!ripe([1]!Olekuvorrand($C75,$S76,$X76,$W76,$V76,J$4,[1]!juhe($S76,6),TRUE),[1]!juhe($S76,6),$C75,0)</f>
        <v>12.243419795862792</v>
      </c>
      <c r="K78" s="135">
        <f>[1]!ripe([1]!Olekuvorrand($C75,$S76,$X76,$W76,$V76,K$4,[1]!juhe($S76,6),TRUE),[1]!juhe($S76,6),$C75,0)</f>
        <v>12.466374271736377</v>
      </c>
      <c r="L78" s="135">
        <f>[1]!ripe([1]!Olekuvorrand($C75,$S76,$X76,$W76,$V76,L$4,[1]!juhe($S76,6),TRUE),[1]!juhe($S76,6),$C75,0)</f>
        <v>12.687825595766176</v>
      </c>
      <c r="M78" s="135">
        <f>[1]!ripe([1]!Olekuvorrand($C75,$S76,$X76,$W76,$V76,M$4,[1]!juhe($S76,6),TRUE),[1]!juhe($S76,6),$C75,0)</f>
        <v>12.907768011632189</v>
      </c>
      <c r="N78" s="135">
        <f>[1]!ripe([1]!Olekuvorrand($C75,$S76,$X76,$W76,$V76,N$4,[1]!juhe($S76,6),TRUE),[1]!juhe($S76,6),$C75,0)</f>
        <v>13.126120318460559</v>
      </c>
      <c r="O78" s="223"/>
      <c r="Q78"/>
      <c r="R78"/>
      <c r="S78"/>
      <c r="T78"/>
      <c r="U78"/>
      <c r="V78"/>
      <c r="W78"/>
      <c r="X78"/>
      <c r="Y78"/>
    </row>
    <row r="79" spans="1:28" s="128" customFormat="1" x14ac:dyDescent="0.2">
      <c r="A79" s="220"/>
      <c r="B79" s="221"/>
      <c r="C79" s="222"/>
      <c r="D79" s="133" t="s">
        <v>247</v>
      </c>
      <c r="E79" s="135">
        <f>[1]!ripe([1]!Olekuvorrand($C75,$S76,$X76,$W76,$V76,E$4,[1]!juhe($S76,6)),[1]!juhe($S76,6),$C75,0)</f>
        <v>11.645449354497655</v>
      </c>
      <c r="F79" s="135">
        <f>[1]!ripe([1]!Olekuvorrand($C75,$S76,$X76,$W76,$V76,F$4,[1]!juhe($S76,6)),[1]!juhe($S76,6),$C75,0)</f>
        <v>11.88392326078413</v>
      </c>
      <c r="G79" s="135">
        <f>[1]!ripe([1]!Olekuvorrand($C75,$S76,$X76,$W76,$V76,G$4,[1]!juhe($S76,6)),[1]!juhe($S76,6),$C75,0)</f>
        <v>12.120438317586038</v>
      </c>
      <c r="H79" s="135">
        <f>[1]!ripe([1]!Olekuvorrand($C75,$S76,$X76,$W76,$V76,H$4,[1]!juhe($S76,6)),[1]!juhe($S76,6),$C75,0)</f>
        <v>12.354906698549717</v>
      </c>
      <c r="I79" s="135">
        <f>[1]!ripe([1]!Olekuvorrand($C75,$S76,$X76,$W76,$V76,I$4,[1]!juhe($S76,6)),[1]!juhe($S76,6),$C75,0)</f>
        <v>12.587302944034118</v>
      </c>
      <c r="J79" s="135">
        <f>[1]!ripe([1]!Olekuvorrand($C75,$S76,$X76,$W76,$V76,J$4,[1]!juhe($S76,6)),[1]!juhe($S76,6),$C75,0)</f>
        <v>12.817598673259715</v>
      </c>
      <c r="K79" s="135">
        <f>[1]!ripe([1]!Olekuvorrand($C75,$S76,$X76,$W76,$V76,K$4,[1]!juhe($S76,6)),[1]!juhe($S76,6),$C75,0)</f>
        <v>13.045779193112581</v>
      </c>
      <c r="L79" s="135">
        <f>[1]!ripe([1]!Olekuvorrand($C75,$S76,$X76,$W76,$V76,L$4,[1]!juhe($S76,6)),[1]!juhe($S76,6),$C75,0)</f>
        <v>13.271814188195096</v>
      </c>
      <c r="M79" s="135">
        <f>[1]!ripe([1]!Olekuvorrand($C75,$S76,$X76,$W76,$V76,M$4,[1]!juhe($S76,6)),[1]!juhe($S76,6),$C75,0)</f>
        <v>13.495753091387073</v>
      </c>
      <c r="N79" s="135">
        <f>[1]!ripe([1]!Olekuvorrand($C75,$S76,$X76,$W76,$V76,N$4,[1]!juhe($S76,6)),[1]!juhe($S76,6),$C75,0)</f>
        <v>13.717544481036837</v>
      </c>
      <c r="O79" s="223"/>
      <c r="Q79"/>
      <c r="R79"/>
      <c r="S79"/>
      <c r="T79"/>
      <c r="U79"/>
      <c r="V79"/>
      <c r="W79"/>
      <c r="X79"/>
      <c r="Y79"/>
      <c r="AB79" s="136"/>
    </row>
    <row r="80" spans="1:28" x14ac:dyDescent="0.2">
      <c r="A80" s="114"/>
      <c r="B80" s="127" t="str">
        <f>Visangud!C66</f>
        <v>109Y-110Y</v>
      </c>
      <c r="C80" s="116">
        <f>Visangud!G66</f>
        <v>443.33136594871996</v>
      </c>
      <c r="D80" s="10" t="s">
        <v>31</v>
      </c>
      <c r="E80" s="12">
        <f>[1]!ripe(E$75,[1]!juhe($S$7,6),$C80,0)</f>
        <v>11.105370377503251</v>
      </c>
      <c r="F80" s="12">
        <f>[1]!ripe(F$75,[1]!juhe($S$7,6),$C80,0)</f>
        <v>11.334380147818274</v>
      </c>
      <c r="G80" s="12">
        <f>[1]!ripe(G$75,[1]!juhe($S$7,6),$C80,0)</f>
        <v>11.562365621014102</v>
      </c>
      <c r="H80" s="12">
        <f>[1]!ripe(H$75,[1]!juhe($S$7,6),$C80,0)</f>
        <v>11.789217734702923</v>
      </c>
      <c r="I80" s="12">
        <f>[1]!ripe(I$75,[1]!juhe($S$7,6),$C80,0)</f>
        <v>12.014830264941036</v>
      </c>
      <c r="J80" s="12">
        <f>[1]!ripe(J$75,[1]!juhe($S$7,6),$C80,0)</f>
        <v>12.239096516434163</v>
      </c>
      <c r="K80" s="12">
        <f>[1]!ripe(K$75,[1]!juhe($S$7,6),$C80,0)</f>
        <v>12.461972264753262</v>
      </c>
      <c r="L80" s="12">
        <f>[1]!ripe(L$75,[1]!juhe($S$7,6),$C80,0)</f>
        <v>12.683345392007194</v>
      </c>
      <c r="M80" s="12">
        <f>[1]!ripe(M$75,[1]!juhe($S$7,6),$C80,0)</f>
        <v>12.903210143908577</v>
      </c>
      <c r="N80" s="12">
        <f>[1]!ripe(N$75,[1]!juhe($S$7,6),$C80,0)</f>
        <v>13.121485348256428</v>
      </c>
      <c r="O80" s="117"/>
      <c r="Q80"/>
      <c r="R80"/>
      <c r="S80"/>
      <c r="T80"/>
      <c r="U80"/>
      <c r="V80"/>
      <c r="W80"/>
      <c r="X80"/>
      <c r="Y80"/>
      <c r="AB80" s="11"/>
    </row>
    <row r="81" spans="1:28" x14ac:dyDescent="0.2">
      <c r="A81" s="114"/>
      <c r="B81" s="127" t="str">
        <f>Visangud!C67</f>
        <v>110Y-111Y</v>
      </c>
      <c r="C81" s="116">
        <f>Visangud!G67</f>
        <v>448.40810919264607</v>
      </c>
      <c r="D81" s="10" t="s">
        <v>31</v>
      </c>
      <c r="E81" s="12">
        <f>[1]!ripe(E$75,[1]!juhe($S$7,6),$C81,0)</f>
        <v>11.3611696595426</v>
      </c>
      <c r="F81" s="12">
        <f>[1]!ripe(F$75,[1]!juhe($S$7,6),$C81,0)</f>
        <v>11.595454403391622</v>
      </c>
      <c r="G81" s="12">
        <f>[1]!ripe(G$75,[1]!juhe($S$7,6),$C81,0)</f>
        <v>11.8286912566294</v>
      </c>
      <c r="H81" s="12">
        <f>[1]!ripe(H$75,[1]!juhe($S$7,6),$C81,0)</f>
        <v>12.060768644742952</v>
      </c>
      <c r="I81" s="12">
        <f>[1]!ripe(I$75,[1]!juhe($S$7,6),$C81,0)</f>
        <v>12.291577897043654</v>
      </c>
      <c r="J81" s="12">
        <f>[1]!ripe(J$75,[1]!juhe($S$7,6),$C81,0)</f>
        <v>12.521009860635298</v>
      </c>
      <c r="K81" s="12">
        <f>[1]!ripe(K$75,[1]!juhe($S$7,6),$C81,0)</f>
        <v>12.749019292430592</v>
      </c>
      <c r="L81" s="12">
        <f>[1]!ripe(L$75,[1]!juhe($S$7,6),$C81,0)</f>
        <v>12.975491492033257</v>
      </c>
      <c r="M81" s="12">
        <f>[1]!ripe(M$75,[1]!juhe($S$7,6),$C81,0)</f>
        <v>13.200420572612597</v>
      </c>
      <c r="N81" s="12">
        <f>[1]!ripe(N$75,[1]!juhe($S$7,6),$C81,0)</f>
        <v>13.42372349226045</v>
      </c>
      <c r="O81" s="117"/>
      <c r="Q81"/>
      <c r="R81"/>
      <c r="S81"/>
      <c r="T81"/>
      <c r="U81"/>
      <c r="V81"/>
      <c r="W81"/>
      <c r="X81"/>
      <c r="Y81"/>
      <c r="AB81" s="11"/>
    </row>
    <row r="82" spans="1:28" x14ac:dyDescent="0.2">
      <c r="A82" s="114"/>
      <c r="B82" s="127" t="str">
        <f>Visangud!C68</f>
        <v>111Y-112Y</v>
      </c>
      <c r="C82" s="116">
        <f>Visangud!G68</f>
        <v>437.39866301561824</v>
      </c>
      <c r="D82" s="10" t="s">
        <v>31</v>
      </c>
      <c r="E82" s="12">
        <f>[1]!ripe(E$75,[1]!juhe($S$7,6),$C82,0)</f>
        <v>10.810132866005974</v>
      </c>
      <c r="F82" s="12">
        <f>[1]!ripe(F$75,[1]!juhe($S$7,6),$C82,0)</f>
        <v>11.033054386006237</v>
      </c>
      <c r="G82" s="12">
        <f>[1]!ripe(G$75,[1]!juhe($S$7,6),$C82,0)</f>
        <v>11.254978839940589</v>
      </c>
      <c r="H82" s="12">
        <f>[1]!ripe(H$75,[1]!juhe($S$7,6),$C82,0)</f>
        <v>11.47580006485698</v>
      </c>
      <c r="I82" s="12">
        <f>[1]!ripe(I$75,[1]!juhe($S$7,6),$C82,0)</f>
        <v>11.695414660787108</v>
      </c>
      <c r="J82" s="12">
        <f>[1]!ripe(J$75,[1]!juhe($S$7,6),$C82,0)</f>
        <v>11.913718768943008</v>
      </c>
      <c r="K82" s="12">
        <f>[1]!ripe(K$75,[1]!juhe($S$7,6),$C82,0)</f>
        <v>12.130669340607026</v>
      </c>
      <c r="L82" s="12">
        <f>[1]!ripe(L$75,[1]!juhe($S$7,6),$C82,0)</f>
        <v>12.346157238554675</v>
      </c>
      <c r="M82" s="12">
        <f>[1]!ripe(M$75,[1]!juhe($S$7,6),$C82,0)</f>
        <v>12.560176861476943</v>
      </c>
      <c r="N82" s="12">
        <f>[1]!ripe(N$75,[1]!juhe($S$7,6),$C82,0)</f>
        <v>12.772649195144878</v>
      </c>
      <c r="O82" s="117"/>
      <c r="Q82"/>
      <c r="R82"/>
      <c r="S82"/>
      <c r="T82"/>
      <c r="U82"/>
      <c r="V82"/>
      <c r="W82"/>
      <c r="X82"/>
      <c r="Y82"/>
      <c r="AB82" s="11"/>
    </row>
    <row r="83" spans="1:28" x14ac:dyDescent="0.2">
      <c r="A83" s="114"/>
      <c r="B83" s="127" t="str">
        <f>Visangud!C69</f>
        <v>112Y-113Y</v>
      </c>
      <c r="C83" s="116">
        <f>Visangud!G69</f>
        <v>443.29796069571546</v>
      </c>
      <c r="D83" s="10" t="s">
        <v>31</v>
      </c>
      <c r="E83" s="12">
        <f>[1]!ripe(E$75,[1]!juhe($S$7,6),$C83,0)</f>
        <v>11.10369684948796</v>
      </c>
      <c r="F83" s="12">
        <f>[1]!ripe(F$75,[1]!juhe($S$7,6),$C83,0)</f>
        <v>11.332672109088493</v>
      </c>
      <c r="G83" s="12">
        <f>[1]!ripe(G$75,[1]!juhe($S$7,6),$C83,0)</f>
        <v>11.560623225926676</v>
      </c>
      <c r="H83" s="12">
        <f>[1]!ripe(H$75,[1]!juhe($S$7,6),$C83,0)</f>
        <v>11.787441154049896</v>
      </c>
      <c r="I83" s="12">
        <f>[1]!ripe(I$75,[1]!juhe($S$7,6),$C83,0)</f>
        <v>12.013019685521906</v>
      </c>
      <c r="J83" s="12">
        <f>[1]!ripe(J$75,[1]!juhe($S$7,6),$C83,0)</f>
        <v>12.237252141126916</v>
      </c>
      <c r="K83" s="12">
        <f>[1]!ripe(K$75,[1]!juhe($S$7,6),$C83,0)</f>
        <v>12.460094303100306</v>
      </c>
      <c r="L83" s="12">
        <f>[1]!ripe(L$75,[1]!juhe($S$7,6),$C83,0)</f>
        <v>12.68143407044658</v>
      </c>
      <c r="M83" s="12">
        <f>[1]!ripe(M$75,[1]!juhe($S$7,6),$C83,0)</f>
        <v>12.901265689745504</v>
      </c>
      <c r="N83" s="12">
        <f>[1]!ripe(N$75,[1]!juhe($S$7,6),$C83,0)</f>
        <v>13.119508001028368</v>
      </c>
      <c r="O83" s="117"/>
      <c r="Q83"/>
      <c r="R83"/>
      <c r="S83"/>
      <c r="T83"/>
      <c r="U83"/>
      <c r="V83"/>
      <c r="W83"/>
      <c r="X83"/>
      <c r="Y83"/>
      <c r="AB83" s="11"/>
    </row>
    <row r="84" spans="1:28" x14ac:dyDescent="0.2">
      <c r="A84" s="118"/>
      <c r="B84" s="127" t="str">
        <f>Visangud!C70</f>
        <v>113Y-114Y</v>
      </c>
      <c r="C84" s="116">
        <f>Visangud!G70</f>
        <v>444.93990332404354</v>
      </c>
      <c r="D84" s="10" t="s">
        <v>31</v>
      </c>
      <c r="E84" s="12">
        <f>[1]!ripe(E$75,[1]!juhe($S$7,6),$C84,0)</f>
        <v>11.18610371400967</v>
      </c>
      <c r="F84" s="12">
        <f>[1]!ripe(F$75,[1]!juhe($S$7,6),$C84,0)</f>
        <v>11.416778329550167</v>
      </c>
      <c r="G84" s="12">
        <f>[1]!ripe(G$75,[1]!juhe($S$7,6),$C84,0)</f>
        <v>11.64642120158101</v>
      </c>
      <c r="H84" s="12">
        <f>[1]!ripe(H$75,[1]!juhe($S$7,6),$C84,0)</f>
        <v>11.874922474857408</v>
      </c>
      <c r="I84" s="12">
        <f>[1]!ripe(I$75,[1]!juhe($S$7,6),$C84,0)</f>
        <v>12.102175153213468</v>
      </c>
      <c r="J84" s="12">
        <f>[1]!ripe(J$75,[1]!juhe($S$7,6),$C84,0)</f>
        <v>12.328071765706126</v>
      </c>
      <c r="K84" s="12">
        <f>[1]!ripe(K$75,[1]!juhe($S$7,6),$C84,0)</f>
        <v>12.552567766405517</v>
      </c>
      <c r="L84" s="12">
        <f>[1]!ripe(L$75,[1]!juhe($S$7,6),$C84,0)</f>
        <v>12.775550222350752</v>
      </c>
      <c r="M84" s="12">
        <f>[1]!ripe(M$75,[1]!juhe($S$7,6),$C84,0)</f>
        <v>12.997013337422183</v>
      </c>
      <c r="N84" s="12">
        <f>[1]!ripe(N$75,[1]!juhe($S$7,6),$C84,0)</f>
        <v>13.216875349316707</v>
      </c>
      <c r="O84" s="132"/>
      <c r="Q84"/>
      <c r="R84"/>
      <c r="S84"/>
      <c r="T84"/>
      <c r="U84"/>
      <c r="V84"/>
      <c r="W84"/>
      <c r="X84"/>
      <c r="Y84"/>
    </row>
    <row r="85" spans="1:28" x14ac:dyDescent="0.2">
      <c r="A85" s="118"/>
      <c r="B85" s="127" t="str">
        <f>Visangud!C71</f>
        <v>114Y-115Y</v>
      </c>
      <c r="C85" s="116">
        <f>Visangud!G71</f>
        <v>443.32156624510486</v>
      </c>
      <c r="D85" s="10" t="s">
        <v>31</v>
      </c>
      <c r="E85" s="12">
        <f>[1]!ripe(E$75,[1]!juhe($S$7,6),$C85,0)</f>
        <v>11.104879421330173</v>
      </c>
      <c r="F85" s="12">
        <f>[1]!ripe(F$75,[1]!juhe($S$7,6),$C85,0)</f>
        <v>11.333879067375891</v>
      </c>
      <c r="G85" s="12">
        <f>[1]!ripe(G$75,[1]!juhe($S$7,6),$C85,0)</f>
        <v>11.561854461585458</v>
      </c>
      <c r="H85" s="12">
        <f>[1]!ripe(H$75,[1]!juhe($S$7,6),$C85,0)</f>
        <v>11.788696546392595</v>
      </c>
      <c r="I85" s="12">
        <f>[1]!ripe(I$75,[1]!juhe($S$7,6),$C85,0)</f>
        <v>12.014299102549639</v>
      </c>
      <c r="J85" s="12">
        <f>[1]!ripe(J$75,[1]!juhe($S$7,6),$C85,0)</f>
        <v>12.238555439479194</v>
      </c>
      <c r="K85" s="12">
        <f>[1]!ripe(K$75,[1]!juhe($S$7,6),$C85,0)</f>
        <v>12.461421334707335</v>
      </c>
      <c r="L85" s="12">
        <f>[1]!ripe(L$75,[1]!juhe($S$7,6),$C85,0)</f>
        <v>12.682784675299528</v>
      </c>
      <c r="M85" s="12">
        <f>[1]!ripe(M$75,[1]!juhe($S$7,6),$C85,0)</f>
        <v>12.902639707222781</v>
      </c>
      <c r="N85" s="12">
        <f>[1]!ripe(N$75,[1]!juhe($S$7,6),$C85,0)</f>
        <v>13.120905261864646</v>
      </c>
      <c r="O85" s="132"/>
      <c r="Q85"/>
      <c r="R85"/>
      <c r="S85"/>
      <c r="T85"/>
      <c r="U85"/>
      <c r="V85"/>
      <c r="W85"/>
      <c r="X85"/>
      <c r="Y85"/>
    </row>
    <row r="86" spans="1:28" x14ac:dyDescent="0.2">
      <c r="A86" s="118"/>
      <c r="B86" s="127" t="str">
        <f>Visangud!C72</f>
        <v>115Y-116Y</v>
      </c>
      <c r="C86" s="116">
        <f>Visangud!G72</f>
        <v>443.03256126042658</v>
      </c>
      <c r="D86" s="10" t="s">
        <v>31</v>
      </c>
      <c r="E86" s="12">
        <f>[1]!ripe(E$75,[1]!juhe($S$7,6),$C86,0)</f>
        <v>11.090405415798381</v>
      </c>
      <c r="F86" s="12">
        <f>[1]!ripe(F$75,[1]!juhe($S$7,6),$C86,0)</f>
        <v>11.319106585650179</v>
      </c>
      <c r="G86" s="12">
        <f>[1]!ripe(G$75,[1]!juhe($S$7,6),$C86,0)</f>
        <v>11.546784838666969</v>
      </c>
      <c r="H86" s="12">
        <f>[1]!ripe(H$75,[1]!juhe($S$7,6),$C86,0)</f>
        <v>11.773331259427179</v>
      </c>
      <c r="I86" s="12">
        <f>[1]!ripe(I$75,[1]!juhe($S$7,6),$C86,0)</f>
        <v>11.998639767128413</v>
      </c>
      <c r="J86" s="12">
        <f>[1]!ripe(J$75,[1]!juhe($S$7,6),$C86,0)</f>
        <v>12.222603810252867</v>
      </c>
      <c r="K86" s="12">
        <f>[1]!ripe(K$75,[1]!juhe($S$7,6),$C86,0)</f>
        <v>12.445179223965811</v>
      </c>
      <c r="L86" s="12">
        <f>[1]!ripe(L$75,[1]!juhe($S$7,6),$C86,0)</f>
        <v>12.66625404145976</v>
      </c>
      <c r="M86" s="12">
        <f>[1]!ripe(M$75,[1]!juhe($S$7,6),$C86,0)</f>
        <v>12.885822516201479</v>
      </c>
      <c r="N86" s="12">
        <f>[1]!ripe(N$75,[1]!juhe($S$7,6),$C86,0)</f>
        <v>13.103803585373001</v>
      </c>
      <c r="O86" s="132"/>
      <c r="Q86"/>
      <c r="R86"/>
      <c r="S86"/>
      <c r="T86"/>
      <c r="U86"/>
      <c r="V86"/>
      <c r="W86"/>
      <c r="X86"/>
      <c r="Y86"/>
    </row>
    <row r="87" spans="1:28" x14ac:dyDescent="0.2">
      <c r="A87" s="118"/>
      <c r="B87" s="127" t="str">
        <f>Visangud!C73</f>
        <v>116Y-117Y</v>
      </c>
      <c r="C87" s="116">
        <f>Visangud!G73</f>
        <v>443.33210739242941</v>
      </c>
      <c r="D87" s="10" t="s">
        <v>31</v>
      </c>
      <c r="E87" s="12">
        <f>[1]!ripe(E$75,[1]!juhe($S$7,6),$C87,0)</f>
        <v>11.10540752359543</v>
      </c>
      <c r="F87" s="12">
        <f>[1]!ripe(F$75,[1]!juhe($S$7,6),$C87,0)</f>
        <v>11.334418059919848</v>
      </c>
      <c r="G87" s="12">
        <f>[1]!ripe(G$75,[1]!juhe($S$7,6),$C87,0)</f>
        <v>11.562404295698924</v>
      </c>
      <c r="H87" s="12">
        <f>[1]!ripe(H$75,[1]!juhe($S$7,6),$C87,0)</f>
        <v>11.789257168180045</v>
      </c>
      <c r="I87" s="12">
        <f>[1]!ripe(I$75,[1]!juhe($S$7,6),$C87,0)</f>
        <v>12.014870453064203</v>
      </c>
      <c r="J87" s="12">
        <f>[1]!ripe(J$75,[1]!juhe($S$7,6),$C87,0)</f>
        <v>12.23913745470024</v>
      </c>
      <c r="K87" s="12">
        <f>[1]!ripe(K$75,[1]!juhe($S$7,6),$C87,0)</f>
        <v>12.462013948511188</v>
      </c>
      <c r="L87" s="12">
        <f>[1]!ripe(L$75,[1]!juhe($S$7,6),$C87,0)</f>
        <v>12.683387816230887</v>
      </c>
      <c r="M87" s="12">
        <f>[1]!ripe(M$75,[1]!juhe($S$7,6),$C87,0)</f>
        <v>12.903253303552708</v>
      </c>
      <c r="N87" s="12">
        <f>[1]!ripe(N$75,[1]!juhe($S$7,6),$C87,0)</f>
        <v>13.121529238004154</v>
      </c>
      <c r="O87" s="132"/>
      <c r="Q87"/>
      <c r="R87"/>
      <c r="S87"/>
      <c r="T87"/>
      <c r="U87"/>
      <c r="V87"/>
      <c r="W87"/>
      <c r="X87"/>
      <c r="Y87"/>
    </row>
    <row r="88" spans="1:28" x14ac:dyDescent="0.2">
      <c r="A88" s="118"/>
      <c r="B88" s="130"/>
      <c r="C88" s="116">
        <f>Visangud!G23</f>
        <v>0</v>
      </c>
      <c r="D88" s="10" t="s">
        <v>31</v>
      </c>
      <c r="E88" s="12" t="e">
        <f>[1]!ripe(E$75,[1]!juhe($S$7,6),$C88,0)</f>
        <v>#VALUE!</v>
      </c>
      <c r="F88" s="12" t="e">
        <f>[1]!ripe(F$75,[1]!juhe($S$7,6),$C88,0)</f>
        <v>#VALUE!</v>
      </c>
      <c r="G88" s="12" t="e">
        <f>[1]!ripe(G$75,[1]!juhe($S$7,6),$C88,0)</f>
        <v>#VALUE!</v>
      </c>
      <c r="H88" s="12" t="e">
        <f>[1]!ripe(H$75,[1]!juhe($S$7,6),$C88,0)</f>
        <v>#VALUE!</v>
      </c>
      <c r="I88" s="12" t="e">
        <f>[1]!ripe(I$75,[1]!juhe($S$7,6),$C88,0)</f>
        <v>#VALUE!</v>
      </c>
      <c r="J88" s="12" t="e">
        <f>[1]!ripe(J$75,[1]!juhe($S$7,6),$C88,0)</f>
        <v>#VALUE!</v>
      </c>
      <c r="K88" s="12" t="e">
        <f>[1]!ripe(K$75,[1]!juhe($S$7,6),$C88,0)</f>
        <v>#VALUE!</v>
      </c>
      <c r="L88" s="12" t="e">
        <f>[1]!ripe(L$75,[1]!juhe($S$7,6),$C88,0)</f>
        <v>#VALUE!</v>
      </c>
      <c r="M88" s="12" t="e">
        <f>[1]!ripe(M$75,[1]!juhe($S$7,6),$C88,0)</f>
        <v>#VALUE!</v>
      </c>
      <c r="N88" s="12" t="e">
        <f>[1]!ripe(N$75,[1]!juhe($S$7,6),$C88,0)</f>
        <v>#VALUE!</v>
      </c>
      <c r="O88" s="132"/>
      <c r="Q88"/>
      <c r="R88"/>
      <c r="S88"/>
      <c r="T88"/>
      <c r="U88"/>
      <c r="V88"/>
      <c r="W88"/>
      <c r="X88"/>
      <c r="Y88"/>
    </row>
    <row r="89" spans="1:28" s="128" customFormat="1" hidden="1" x14ac:dyDescent="0.2">
      <c r="A89" s="220">
        <v>5</v>
      </c>
      <c r="B89" s="221" t="str">
        <f>Q90</f>
        <v>117Y- 118Y</v>
      </c>
      <c r="C89" s="222">
        <f>R90</f>
        <v>440.21867232785877</v>
      </c>
      <c r="D89" s="133" t="s">
        <v>137</v>
      </c>
      <c r="E89" s="134">
        <f>[1]!Olekuvorrand($C89,$S90,$X90,$W90,$V90,E$4,[1]!juhe($S90,6),TRUE)</f>
        <v>75.11669397354126</v>
      </c>
      <c r="F89" s="134">
        <f>[1]!Olekuvorrand($C89,$S90,$X90,$W90,$V90,F$4,[1]!juhe($S90,6),TRUE)</f>
        <v>73.580324649810791</v>
      </c>
      <c r="G89" s="134">
        <f>[1]!Olekuvorrand($C89,$S90,$X90,$W90,$V90,G$4,[1]!juhe($S90,6),TRUE)</f>
        <v>72.111785411834717</v>
      </c>
      <c r="H89" s="134">
        <f>[1]!Olekuvorrand($C89,$S90,$X90,$W90,$V90,H$4,[1]!juhe($S90,6),TRUE)</f>
        <v>70.707380771636963</v>
      </c>
      <c r="I89" s="134">
        <f>[1]!Olekuvorrand($C89,$S90,$X90,$W90,$V90,I$4,[1]!juhe($S90,6),TRUE)</f>
        <v>69.363653659820557</v>
      </c>
      <c r="J89" s="134">
        <f>[1]!Olekuvorrand($C89,$S90,$X90,$W90,$V90,J$4,[1]!juhe($S90,6),TRUE)</f>
        <v>68.077504634857178</v>
      </c>
      <c r="K89" s="134">
        <f>[1]!Olekuvorrand($C89,$S90,$X90,$W90,$V90,K$4,[1]!juhe($S90,6),TRUE)</f>
        <v>66.845715045928955</v>
      </c>
      <c r="L89" s="134">
        <f>[1]!Olekuvorrand($C89,$S90,$X90,$W90,$V90,L$4,[1]!juhe($S90,6),TRUE)</f>
        <v>65.66542387008667</v>
      </c>
      <c r="M89" s="134">
        <f>[1]!Olekuvorrand($C89,$S90,$X90,$W90,$V90,M$4,[1]!juhe($S90,6),TRUE)</f>
        <v>64.533770084381104</v>
      </c>
      <c r="N89" s="134">
        <f>[1]!Olekuvorrand($C89,$S90,$X90,$W90,$V90,N$4,[1]!juhe($S90,6),TRUE)</f>
        <v>63.448131084442139</v>
      </c>
      <c r="O89" s="223">
        <f>T90</f>
        <v>65</v>
      </c>
      <c r="Q89"/>
      <c r="R89"/>
      <c r="S89"/>
      <c r="T89"/>
      <c r="U89"/>
      <c r="V89"/>
      <c r="W89"/>
      <c r="X89"/>
      <c r="Y89"/>
    </row>
    <row r="90" spans="1:28" s="128" customFormat="1" x14ac:dyDescent="0.2">
      <c r="A90" s="220"/>
      <c r="B90" s="221"/>
      <c r="C90" s="222"/>
      <c r="D90" s="133" t="s">
        <v>32</v>
      </c>
      <c r="E90" s="134">
        <f>E89*[1]!juhe($S90,2)/10</f>
        <v>2109.5772335529323</v>
      </c>
      <c r="F90" s="134">
        <f>F89*[1]!juhe($S90,2)/10</f>
        <v>2066.4298374652858</v>
      </c>
      <c r="G90" s="134">
        <f>G89*[1]!juhe($S90,2)/10</f>
        <v>2025.1873815059662</v>
      </c>
      <c r="H90" s="134">
        <f>H89*[1]!juhe($S90,2)/10</f>
        <v>1985.7460815906525</v>
      </c>
      <c r="I90" s="134">
        <f>I89*[1]!juhe($S90,2)/10</f>
        <v>1948.0088493824005</v>
      </c>
      <c r="J90" s="134">
        <f>J89*[1]!juhe($S90,2)/10</f>
        <v>1911.888640165329</v>
      </c>
      <c r="K90" s="134">
        <f>K89*[1]!juhe($S90,2)/10</f>
        <v>1877.2950613498688</v>
      </c>
      <c r="L90" s="134">
        <f>L89*[1]!juhe($S90,2)/10</f>
        <v>1844.147763967514</v>
      </c>
      <c r="M90" s="134">
        <f>M89*[1]!juhe($S90,2)/10</f>
        <v>1812.3663990497589</v>
      </c>
      <c r="N90" s="134">
        <f>N89*[1]!juhe($S90,2)/10</f>
        <v>1781.877313375473</v>
      </c>
      <c r="O90" s="223"/>
      <c r="Q90" t="str">
        <f>'Juhtme rež 110'!H$3</f>
        <v>117Y- 118Y</v>
      </c>
      <c r="R90">
        <f>'Juhtme rež 110'!H$4</f>
        <v>440.21867232785877</v>
      </c>
      <c r="S90" t="str">
        <f>'Juhtme rež 110'!H$5</f>
        <v>242-Al1/39-ST1A Hawk</v>
      </c>
      <c r="T90">
        <f>'Juhtme rež 110'!H$6</f>
        <v>65</v>
      </c>
      <c r="U90">
        <f>'Juhtme rež 110'!H$14</f>
        <v>5</v>
      </c>
      <c r="V90">
        <f>'Juhtme rež 110'!H$15</f>
        <v>8.1232576443646135E-2</v>
      </c>
      <c r="W90">
        <f>'Juhtme rež 110'!H$16</f>
        <v>-5</v>
      </c>
      <c r="X90">
        <f>'Juhtme rež 110'!H$17</f>
        <v>134.93305444717407</v>
      </c>
      <c r="Y90">
        <v>2</v>
      </c>
    </row>
    <row r="91" spans="1:28" s="128" customFormat="1" x14ac:dyDescent="0.2">
      <c r="A91" s="220"/>
      <c r="B91" s="221"/>
      <c r="C91" s="222"/>
      <c r="D91" s="133" t="str">
        <f>CONCATENATE(Y90,"T, [daN]")</f>
        <v>2T, [daN]</v>
      </c>
      <c r="E91" s="134">
        <f>E90*$Y90</f>
        <v>4219.1544671058646</v>
      </c>
      <c r="F91" s="134">
        <f t="shared" ref="F91:N91" si="4">F90*$Y90</f>
        <v>4132.8596749305716</v>
      </c>
      <c r="G91" s="134">
        <f t="shared" si="4"/>
        <v>4050.3747630119324</v>
      </c>
      <c r="H91" s="134">
        <f t="shared" si="4"/>
        <v>3971.4921631813049</v>
      </c>
      <c r="I91" s="134">
        <f t="shared" si="4"/>
        <v>3896.017698764801</v>
      </c>
      <c r="J91" s="134">
        <f t="shared" si="4"/>
        <v>3823.777280330658</v>
      </c>
      <c r="K91" s="134">
        <f t="shared" si="4"/>
        <v>3754.5901226997375</v>
      </c>
      <c r="L91" s="134">
        <f t="shared" si="4"/>
        <v>3688.2955279350281</v>
      </c>
      <c r="M91" s="134">
        <f t="shared" si="4"/>
        <v>3624.7327980995178</v>
      </c>
      <c r="N91" s="134">
        <f t="shared" si="4"/>
        <v>3563.754626750946</v>
      </c>
      <c r="O91" s="223"/>
      <c r="Q91"/>
      <c r="R91"/>
      <c r="S91"/>
      <c r="T91"/>
      <c r="U91"/>
      <c r="V91"/>
      <c r="W91"/>
      <c r="X91"/>
      <c r="Y91"/>
    </row>
    <row r="92" spans="1:28" s="128" customFormat="1" x14ac:dyDescent="0.2">
      <c r="A92" s="220"/>
      <c r="B92" s="221"/>
      <c r="C92" s="222"/>
      <c r="D92" s="133" t="s">
        <v>31</v>
      </c>
      <c r="E92" s="135">
        <f>[1]!ripe([1]!Olekuvorrand($C89,$S90,$X90,$W90,$V90,E$4,[1]!juhe($S90,6),TRUE),[1]!juhe($S90,6),$C89,0)</f>
        <v>10.932265363367351</v>
      </c>
      <c r="F92" s="135">
        <f>[1]!ripe([1]!Olekuvorrand($C89,$S90,$X90,$W90,$V90,F$4,[1]!juhe($S90,6),TRUE),[1]!juhe($S90,6),$C89,0)</f>
        <v>11.160532868615466</v>
      </c>
      <c r="G92" s="135">
        <f>[1]!ripe([1]!Olekuvorrand($C89,$S90,$X90,$W90,$V90,G$4,[1]!juhe($S90,6),TRUE),[1]!juhe($S90,6),$C89,0)</f>
        <v>11.387814447357153</v>
      </c>
      <c r="H92" s="135">
        <f>[1]!ripe([1]!Olekuvorrand($C89,$S90,$X90,$W90,$V90,H$4,[1]!juhe($S90,6),TRUE),[1]!juhe($S90,6),$C89,0)</f>
        <v>11.614001576296806</v>
      </c>
      <c r="I92" s="135">
        <f>[1]!ripe([1]!Olekuvorrand($C89,$S90,$X90,$W90,$V90,I$4,[1]!juhe($S90,6),TRUE),[1]!juhe($S90,6),$C89,0)</f>
        <v>11.838990428113711</v>
      </c>
      <c r="J92" s="135">
        <f>[1]!ripe([1]!Olekuvorrand($C89,$S90,$X90,$W90,$V90,J$4,[1]!juhe($S90,6),TRUE),[1]!juhe($S90,6),$C89,0)</f>
        <v>12.062657645020966</v>
      </c>
      <c r="K92" s="135">
        <f>[1]!ripe([1]!Olekuvorrand($C89,$S90,$X90,$W90,$V90,K$4,[1]!juhe($S90,6),TRUE),[1]!juhe($S90,6),$C89,0)</f>
        <v>12.284940495787586</v>
      </c>
      <c r="L92" s="135">
        <f>[1]!ripe([1]!Olekuvorrand($C89,$S90,$X90,$W90,$V90,L$4,[1]!juhe($S90,6),TRUE),[1]!juhe($S90,6),$C89,0)</f>
        <v>12.505753916433621</v>
      </c>
      <c r="M92" s="135">
        <f>[1]!ripe([1]!Olekuvorrand($C89,$S90,$X90,$W90,$V90,M$4,[1]!juhe($S90,6),TRUE),[1]!juhe($S90,6),$C89,0)</f>
        <v>12.725052800477272</v>
      </c>
      <c r="N92" s="135">
        <f>[1]!ripe([1]!Olekuvorrand($C89,$S90,$X90,$W90,$V90,N$4,[1]!juhe($S90,6),TRUE),[1]!juhe($S90,6),$C89,0)</f>
        <v>12.942786772469209</v>
      </c>
      <c r="O92" s="223"/>
      <c r="Q92"/>
      <c r="R92"/>
      <c r="S92"/>
      <c r="T92"/>
      <c r="U92"/>
      <c r="V92"/>
      <c r="W92"/>
      <c r="X92"/>
      <c r="Y92"/>
    </row>
    <row r="93" spans="1:28" s="128" customFormat="1" x14ac:dyDescent="0.2">
      <c r="A93" s="220"/>
      <c r="B93" s="221"/>
      <c r="C93" s="222"/>
      <c r="D93" s="133" t="s">
        <v>247</v>
      </c>
      <c r="E93" s="135">
        <f>[1]!ripe([1]!Olekuvorrand($C89,$S90,$X90,$W90,$V90,E$4,[1]!juhe($S90,6)),[1]!juhe($S90,6),$C89,0)</f>
        <v>11.4644185791552</v>
      </c>
      <c r="F93" s="135">
        <f>[1]!ripe([1]!Olekuvorrand($C89,$S90,$X90,$W90,$V90,F$4,[1]!juhe($S90,6)),[1]!juhe($S90,6),$C89,0)</f>
        <v>11.702311002622343</v>
      </c>
      <c r="G93" s="135">
        <f>[1]!ripe([1]!Olekuvorrand($C89,$S90,$X90,$W90,$V90,G$4,[1]!juhe($S90,6)),[1]!juhe($S90,6),$C89,0)</f>
        <v>11.938252828872105</v>
      </c>
      <c r="H93" s="135">
        <f>[1]!ripe([1]!Olekuvorrand($C89,$S90,$X90,$W90,$V90,H$4,[1]!juhe($S90,6)),[1]!juhe($S90,6),$C89,0)</f>
        <v>12.172171389878159</v>
      </c>
      <c r="I93" s="135">
        <f>[1]!ripe([1]!Olekuvorrand($C89,$S90,$X90,$W90,$V90,I$4,[1]!juhe($S90,6)),[1]!juhe($S90,6),$C89,0)</f>
        <v>12.404016220050563</v>
      </c>
      <c r="J93" s="135">
        <f>[1]!ripe([1]!Olekuvorrand($C89,$S90,$X90,$W90,$V90,J$4,[1]!juhe($S90,6)),[1]!juhe($S90,6),$C89,0)</f>
        <v>12.633779413213654</v>
      </c>
      <c r="K93" s="135">
        <f>[1]!ripe([1]!Olekuvorrand($C89,$S90,$X90,$W90,$V90,K$4,[1]!juhe($S90,6)),[1]!juhe($S90,6),$C89,0)</f>
        <v>12.861424428400912</v>
      </c>
      <c r="L93" s="135">
        <f>[1]!ripe([1]!Olekuvorrand($C89,$S90,$X90,$W90,$V90,L$4,[1]!juhe($S90,6)),[1]!juhe($S90,6),$C89,0)</f>
        <v>13.086948357425637</v>
      </c>
      <c r="M93" s="135">
        <f>[1]!ripe([1]!Olekuvorrand($C89,$S90,$X90,$W90,$V90,M$4,[1]!juhe($S90,6)),[1]!juhe($S90,6),$C89,0)</f>
        <v>13.310330311614113</v>
      </c>
      <c r="N93" s="135">
        <f>[1]!ripe([1]!Olekuvorrand($C89,$S90,$X90,$W90,$V90,N$4,[1]!juhe($S90,6)),[1]!juhe($S90,6),$C89,0)</f>
        <v>13.531602004706849</v>
      </c>
      <c r="O93" s="223"/>
      <c r="Q93"/>
      <c r="R93"/>
      <c r="S93"/>
      <c r="T93"/>
      <c r="U93"/>
      <c r="V93"/>
      <c r="W93"/>
      <c r="X93"/>
      <c r="Y93"/>
      <c r="AB93" s="136"/>
    </row>
    <row r="94" spans="1:28" x14ac:dyDescent="0.2">
      <c r="A94" s="114"/>
      <c r="B94" s="115"/>
      <c r="C94" s="116">
        <f>Visangud!H74</f>
        <v>440.21867232785877</v>
      </c>
      <c r="D94" s="10" t="s">
        <v>31</v>
      </c>
      <c r="E94" s="12">
        <f>[1]!ripe(E$89,[1]!juhe($S$7,6),$C94,0)</f>
        <v>10.932265363367351</v>
      </c>
      <c r="F94" s="12">
        <f>[1]!ripe(F$89,[1]!juhe($S$7,6),$C94,0)</f>
        <v>11.160532868615466</v>
      </c>
      <c r="G94" s="12">
        <f>[1]!ripe(G$89,[1]!juhe($S$7,6),$C94,0)</f>
        <v>11.387814447357153</v>
      </c>
      <c r="H94" s="12">
        <f>[1]!ripe(H$89,[1]!juhe($S$7,6),$C94,0)</f>
        <v>11.614001576296806</v>
      </c>
      <c r="I94" s="12">
        <f>[1]!ripe(I$89,[1]!juhe($S$7,6),$C94,0)</f>
        <v>11.838990428113711</v>
      </c>
      <c r="J94" s="12">
        <f>[1]!ripe(J$89,[1]!juhe($S$7,6),$C94,0)</f>
        <v>12.062657645020966</v>
      </c>
      <c r="K94" s="12">
        <f>[1]!ripe(K$89,[1]!juhe($S$7,6),$C94,0)</f>
        <v>12.284940495787586</v>
      </c>
      <c r="L94" s="12">
        <f>[1]!ripe(L$89,[1]!juhe($S$7,6),$C94,0)</f>
        <v>12.505753916433621</v>
      </c>
      <c r="M94" s="12">
        <f>[1]!ripe(M$89,[1]!juhe($S$7,6),$C94,0)</f>
        <v>12.725052800477272</v>
      </c>
      <c r="N94" s="12">
        <f>[1]!ripe(N$89,[1]!juhe($S$7,6),$C94,0)</f>
        <v>12.942786772469209</v>
      </c>
      <c r="O94" s="117"/>
      <c r="Q94"/>
      <c r="R94"/>
      <c r="S94"/>
      <c r="T94"/>
      <c r="U94"/>
      <c r="V94"/>
      <c r="W94"/>
      <c r="X94"/>
      <c r="Y94"/>
      <c r="AB94" s="11"/>
    </row>
    <row r="95" spans="1:28" x14ac:dyDescent="0.2">
      <c r="A95" s="118"/>
      <c r="B95" s="130"/>
      <c r="C95" s="116">
        <f>Visangud!H75</f>
        <v>0</v>
      </c>
      <c r="D95" s="10" t="s">
        <v>31</v>
      </c>
      <c r="E95" s="12" t="e">
        <f>[1]!ripe(E$89,[1]!juhe($S$7,6),$C95,0)</f>
        <v>#VALUE!</v>
      </c>
      <c r="F95" s="12" t="e">
        <f>[1]!ripe(F$89,[1]!juhe($S$7,6),$C95,0)</f>
        <v>#VALUE!</v>
      </c>
      <c r="G95" s="12" t="e">
        <f>[1]!ripe(G$89,[1]!juhe($S$7,6),$C95,0)</f>
        <v>#VALUE!</v>
      </c>
      <c r="H95" s="12" t="e">
        <f>[1]!ripe(H$89,[1]!juhe($S$7,6),$C95,0)</f>
        <v>#VALUE!</v>
      </c>
      <c r="I95" s="12" t="e">
        <f>[1]!ripe(I$89,[1]!juhe($S$7,6),$C95,0)</f>
        <v>#VALUE!</v>
      </c>
      <c r="J95" s="12" t="e">
        <f>[1]!ripe(J$89,[1]!juhe($S$7,6),$C95,0)</f>
        <v>#VALUE!</v>
      </c>
      <c r="K95" s="12" t="e">
        <f>[1]!ripe(K$89,[1]!juhe($S$7,6),$C95,0)</f>
        <v>#VALUE!</v>
      </c>
      <c r="L95" s="12" t="e">
        <f>[1]!ripe(L$89,[1]!juhe($S$7,6),$C95,0)</f>
        <v>#VALUE!</v>
      </c>
      <c r="M95" s="12" t="e">
        <f>[1]!ripe(M$89,[1]!juhe($S$7,6),$C95,0)</f>
        <v>#VALUE!</v>
      </c>
      <c r="N95" s="12" t="e">
        <f>[1]!ripe(N$89,[1]!juhe($S$7,6),$C95,0)</f>
        <v>#VALUE!</v>
      </c>
      <c r="O95" s="117"/>
      <c r="Q95"/>
      <c r="R95"/>
      <c r="S95"/>
      <c r="T95"/>
      <c r="U95"/>
      <c r="V95"/>
      <c r="W95"/>
      <c r="X95"/>
      <c r="Y95"/>
    </row>
    <row r="96" spans="1:28" s="128" customFormat="1" hidden="1" x14ac:dyDescent="0.2">
      <c r="A96" s="220">
        <v>6</v>
      </c>
      <c r="B96" s="221" t="str">
        <f>Q97</f>
        <v>118Y- 121Y</v>
      </c>
      <c r="C96" s="222">
        <f>R97</f>
        <v>352.76895753763671</v>
      </c>
      <c r="D96" s="133" t="s">
        <v>137</v>
      </c>
      <c r="E96" s="134">
        <f>[1]!Olekuvorrand($C96,$S97,$X97,$W97,$V97,E$4,[1]!juhe($S97,6),TRUE)</f>
        <v>79.290807247161865</v>
      </c>
      <c r="F96" s="134">
        <f>[1]!Olekuvorrand($C96,$S97,$X97,$W97,$V97,F$4,[1]!juhe($S97,6),TRUE)</f>
        <v>77.009737491607666</v>
      </c>
      <c r="G96" s="134">
        <f>[1]!Olekuvorrand($C96,$S97,$X97,$W97,$V97,G$4,[1]!juhe($S97,6),TRUE)</f>
        <v>74.845969676971436</v>
      </c>
      <c r="H96" s="134">
        <f>[1]!Olekuvorrand($C96,$S97,$X97,$W97,$V97,H$4,[1]!juhe($S97,6),TRUE)</f>
        <v>72.794258594512939</v>
      </c>
      <c r="I96" s="134">
        <f>[1]!Olekuvorrand($C96,$S97,$X97,$W97,$V97,I$4,[1]!juhe($S97,6),TRUE)</f>
        <v>70.849359035491943</v>
      </c>
      <c r="J96" s="134">
        <f>[1]!Olekuvorrand($C96,$S97,$X97,$W97,$V97,J$4,[1]!juhe($S97,6),TRUE)</f>
        <v>69.005906581878662</v>
      </c>
      <c r="K96" s="134">
        <f>[1]!Olekuvorrand($C96,$S97,$X97,$W97,$V97,K$4,[1]!juhe($S97,6),TRUE)</f>
        <v>67.25841760635376</v>
      </c>
      <c r="L96" s="134">
        <f>[1]!Olekuvorrand($C96,$S97,$X97,$W97,$V97,L$4,[1]!juhe($S97,6),TRUE)</f>
        <v>65.6014084815979</v>
      </c>
      <c r="M96" s="134">
        <f>[1]!Olekuvorrand($C96,$S97,$X97,$W97,$V97,M$4,[1]!juhe($S97,6),TRUE)</f>
        <v>64.0297532081604</v>
      </c>
      <c r="N96" s="134">
        <f>[1]!Olekuvorrand($C96,$S97,$X97,$W97,$V97,N$4,[1]!juhe($S97,6),TRUE)</f>
        <v>62.538564205169678</v>
      </c>
      <c r="O96" s="223">
        <f>T97</f>
        <v>65</v>
      </c>
      <c r="Q96"/>
      <c r="R96"/>
      <c r="S96"/>
      <c r="T96"/>
      <c r="U96"/>
      <c r="V96"/>
      <c r="W96"/>
      <c r="X96"/>
      <c r="Y96"/>
    </row>
    <row r="97" spans="1:28" s="128" customFormat="1" x14ac:dyDescent="0.2">
      <c r="A97" s="220"/>
      <c r="B97" s="221"/>
      <c r="C97" s="222"/>
      <c r="D97" s="133" t="s">
        <v>32</v>
      </c>
      <c r="E97" s="134">
        <f>E96*[1]!juhe($S97,2)/10</f>
        <v>2226.8030307292934</v>
      </c>
      <c r="F97" s="134">
        <f>F96*[1]!juhe($S97,2)/10</f>
        <v>2162.7414677143092</v>
      </c>
      <c r="G97" s="134">
        <f>G96*[1]!juhe($S97,2)/10</f>
        <v>2101.9742124080653</v>
      </c>
      <c r="H97" s="134">
        <f>H96*[1]!juhe($S97,2)/10</f>
        <v>2044.3539583683009</v>
      </c>
      <c r="I97" s="134">
        <f>I96*[1]!juhe($S97,2)/10</f>
        <v>1989.7333991527557</v>
      </c>
      <c r="J97" s="134">
        <f>J96*[1]!juhe($S97,2)/10</f>
        <v>1937.9618804454803</v>
      </c>
      <c r="K97" s="134">
        <f>K96*[1]!juhe($S97,2)/10</f>
        <v>1888.885400056839</v>
      </c>
      <c r="L97" s="134">
        <f>L96*[1]!juhe($S97,2)/10</f>
        <v>1842.3499557971954</v>
      </c>
      <c r="M97" s="134">
        <f>M96*[1]!juhe($S97,2)/10</f>
        <v>1798.2115890979767</v>
      </c>
      <c r="N97" s="134">
        <f>N96*[1]!juhe($S97,2)/10</f>
        <v>1756.3330371379852</v>
      </c>
      <c r="O97" s="223"/>
      <c r="Q97" t="str">
        <f>'Juhtme rež 110'!I$3</f>
        <v>118Y- 121Y</v>
      </c>
      <c r="R97">
        <f>'Juhtme rež 110'!I$4</f>
        <v>352.76895753763671</v>
      </c>
      <c r="S97" t="str">
        <f>'Juhtme rež 110'!I$5</f>
        <v>242-Al1/39-ST1A Hawk</v>
      </c>
      <c r="T97">
        <f>'Juhtme rež 110'!I$6</f>
        <v>65</v>
      </c>
      <c r="U97">
        <f>'Juhtme rež 110'!I$14</f>
        <v>5</v>
      </c>
      <c r="V97">
        <f>'Juhtme rež 110'!I$15</f>
        <v>8.1663796618564363E-2</v>
      </c>
      <c r="W97">
        <f>'Juhtme rež 110'!I$16</f>
        <v>-5</v>
      </c>
      <c r="X97">
        <f>'Juhtme rež 110'!I$17</f>
        <v>129.34285402297974</v>
      </c>
      <c r="Y97">
        <v>2</v>
      </c>
    </row>
    <row r="98" spans="1:28" s="128" customFormat="1" x14ac:dyDescent="0.2">
      <c r="A98" s="220"/>
      <c r="B98" s="221"/>
      <c r="C98" s="222"/>
      <c r="D98" s="133" t="str">
        <f>CONCATENATE(Y97,"T, [daN]")</f>
        <v>2T, [daN]</v>
      </c>
      <c r="E98" s="134">
        <f>E97*$Y97</f>
        <v>4453.6060614585867</v>
      </c>
      <c r="F98" s="134">
        <f t="shared" ref="F98:N98" si="5">F97*$Y97</f>
        <v>4325.4829354286185</v>
      </c>
      <c r="G98" s="134">
        <f t="shared" si="5"/>
        <v>4203.9484248161307</v>
      </c>
      <c r="H98" s="134">
        <f t="shared" si="5"/>
        <v>4088.7079167366019</v>
      </c>
      <c r="I98" s="134">
        <f t="shared" si="5"/>
        <v>3979.4667983055115</v>
      </c>
      <c r="J98" s="134">
        <f t="shared" si="5"/>
        <v>3875.9237608909607</v>
      </c>
      <c r="K98" s="134">
        <f t="shared" si="5"/>
        <v>3777.770800113678</v>
      </c>
      <c r="L98" s="134">
        <f t="shared" si="5"/>
        <v>3684.6999115943909</v>
      </c>
      <c r="M98" s="134">
        <f t="shared" si="5"/>
        <v>3596.4231781959534</v>
      </c>
      <c r="N98" s="134">
        <f t="shared" si="5"/>
        <v>3512.6660742759705</v>
      </c>
      <c r="O98" s="223"/>
      <c r="Q98"/>
      <c r="R98"/>
      <c r="S98"/>
      <c r="T98"/>
      <c r="U98"/>
      <c r="V98"/>
      <c r="W98"/>
      <c r="X98"/>
      <c r="Y98"/>
    </row>
    <row r="99" spans="1:28" s="128" customFormat="1" x14ac:dyDescent="0.2">
      <c r="A99" s="220"/>
      <c r="B99" s="221"/>
      <c r="C99" s="222"/>
      <c r="D99" s="133" t="s">
        <v>31</v>
      </c>
      <c r="E99" s="135">
        <f>[1]!ripe([1]!Olekuvorrand($C96,$S97,$X97,$W97,$V97,E$4,[1]!juhe($S97,6),TRUE),[1]!juhe($S97,6),$C96,0)</f>
        <v>6.6507036319857837</v>
      </c>
      <c r="F99" s="135">
        <f>[1]!ripe([1]!Olekuvorrand($C96,$S97,$X97,$W97,$V97,F$4,[1]!juhe($S97,6),TRUE),[1]!juhe($S97,6),$C96,0)</f>
        <v>6.8477010429915088</v>
      </c>
      <c r="G99" s="135">
        <f>[1]!ripe([1]!Olekuvorrand($C96,$S97,$X97,$W97,$V97,G$4,[1]!juhe($S97,6),TRUE),[1]!juhe($S97,6),$C96,0)</f>
        <v>7.0456654114808757</v>
      </c>
      <c r="H99" s="135">
        <f>[1]!ripe([1]!Olekuvorrand($C96,$S97,$X97,$W97,$V97,H$4,[1]!juhe($S97,6),TRUE),[1]!juhe($S97,6),$C96,0)</f>
        <v>7.2442479657528063</v>
      </c>
      <c r="I99" s="135">
        <f>[1]!ripe([1]!Olekuvorrand($C96,$S97,$X97,$W97,$V97,I$4,[1]!juhe($S97,6),TRUE),[1]!juhe($S97,6),$C96,0)</f>
        <v>7.4431112281144785</v>
      </c>
      <c r="J99" s="135">
        <f>[1]!ripe([1]!Olekuvorrand($C96,$S97,$X97,$W97,$V97,J$4,[1]!juhe($S97,6),TRUE),[1]!juhe($S97,6),$C96,0)</f>
        <v>7.6419495933449042</v>
      </c>
      <c r="K99" s="135">
        <f>[1]!ripe([1]!Olekuvorrand($C96,$S97,$X97,$W97,$V97,K$4,[1]!juhe($S97,6),TRUE),[1]!juhe($S97,6),$C96,0)</f>
        <v>7.8405005426706236</v>
      </c>
      <c r="L99" s="135">
        <f>[1]!ripe([1]!Olekuvorrand($C96,$S97,$X97,$W97,$V97,L$4,[1]!juhe($S97,6),TRUE),[1]!juhe($S97,6),$C96,0)</f>
        <v>8.0385417317634289</v>
      </c>
      <c r="M99" s="135">
        <f>[1]!ripe([1]!Olekuvorrand($C96,$S97,$X97,$W97,$V97,M$4,[1]!juhe($S97,6),TRUE),[1]!juhe($S97,6),$C96,0)</f>
        <v>8.2358533856503477</v>
      </c>
      <c r="N99" s="135">
        <f>[1]!ripe([1]!Olekuvorrand($C96,$S97,$X97,$W97,$V97,N$4,[1]!juhe($S97,6),TRUE),[1]!juhe($S97,6),$C96,0)</f>
        <v>8.4322316388931764</v>
      </c>
      <c r="O99" s="223"/>
      <c r="Q99"/>
      <c r="R99"/>
      <c r="S99"/>
      <c r="T99"/>
      <c r="U99"/>
      <c r="V99"/>
      <c r="W99"/>
      <c r="X99"/>
      <c r="Y99"/>
    </row>
    <row r="100" spans="1:28" s="128" customFormat="1" x14ac:dyDescent="0.2">
      <c r="A100" s="220"/>
      <c r="B100" s="221"/>
      <c r="C100" s="222"/>
      <c r="D100" s="133" t="s">
        <v>247</v>
      </c>
      <c r="E100" s="135">
        <f>[1]!ripe([1]!Olekuvorrand($C96,$S97,$X97,$W97,$V97,E$4,[1]!juhe($S97,6)),[1]!juhe($S97,6),$C96,0)</f>
        <v>7.0484270637734694</v>
      </c>
      <c r="F100" s="135">
        <f>[1]!ripe([1]!Olekuvorrand($C96,$S97,$X97,$W97,$V97,F$4,[1]!juhe($S97,6)),[1]!juhe($S97,6),$C96,0)</f>
        <v>7.2632552932129064</v>
      </c>
      <c r="G100" s="135">
        <f>[1]!ripe([1]!Olekuvorrand($C96,$S97,$X97,$W97,$V97,G$4,[1]!juhe($S97,6)),[1]!juhe($S97,6),$C96,0)</f>
        <v>7.4773951909047174</v>
      </c>
      <c r="H100" s="135">
        <f>[1]!ripe([1]!Olekuvorrand($C96,$S97,$X97,$W97,$V97,H$4,[1]!juhe($S97,6)),[1]!juhe($S97,6),$C96,0)</f>
        <v>7.690548314345409</v>
      </c>
      <c r="I100" s="135">
        <f>[1]!ripe([1]!Olekuvorrand($C96,$S97,$X97,$W97,$V97,I$4,[1]!juhe($S97,6)),[1]!juhe($S97,6),$C96,0)</f>
        <v>7.9024647847275995</v>
      </c>
      <c r="J100" s="135">
        <f>[1]!ripe([1]!Olekuvorrand($C96,$S97,$X97,$W97,$V97,J$4,[1]!juhe($S97,6)),[1]!juhe($S97,6),$C96,0)</f>
        <v>8.1129181397613568</v>
      </c>
      <c r="K100" s="135">
        <f>[1]!ripe([1]!Olekuvorrand($C96,$S97,$X97,$W97,$V97,K$4,[1]!juhe($S97,6)),[1]!juhe($S97,6),$C96,0)</f>
        <v>8.3217323690848612</v>
      </c>
      <c r="L100" s="135">
        <f>[1]!ripe([1]!Olekuvorrand($C96,$S97,$X97,$W97,$V97,L$4,[1]!juhe($S97,6)),[1]!juhe($S97,6),$C96,0)</f>
        <v>8.5287839405929713</v>
      </c>
      <c r="M100" s="135">
        <f>[1]!ripe([1]!Olekuvorrand($C96,$S97,$X97,$W97,$V97,M$4,[1]!juhe($S97,6)),[1]!juhe($S97,6),$C96,0)</f>
        <v>8.7339336519852981</v>
      </c>
      <c r="N100" s="135">
        <f>[1]!ripe([1]!Olekuvorrand($C96,$S97,$X97,$W97,$V97,N$4,[1]!juhe($S97,6)),[1]!juhe($S97,6),$C96,0)</f>
        <v>8.9371183534246867</v>
      </c>
      <c r="O100" s="223"/>
      <c r="Q100"/>
      <c r="R100"/>
      <c r="S100"/>
      <c r="T100"/>
      <c r="U100"/>
      <c r="V100"/>
      <c r="W100"/>
      <c r="X100"/>
      <c r="Y100"/>
      <c r="AB100" s="136"/>
    </row>
    <row r="101" spans="1:28" x14ac:dyDescent="0.2">
      <c r="A101" s="114"/>
      <c r="B101" s="116" t="str">
        <f>Visangud!C75</f>
        <v>118Y-119Y</v>
      </c>
      <c r="C101" s="116">
        <f>Visangud!I75</f>
        <v>349.93622391071699</v>
      </c>
      <c r="D101" s="10" t="s">
        <v>31</v>
      </c>
      <c r="E101" s="12">
        <f>[1]!ripe(E$96,[1]!juhe($S$7,6),$C101,0)</f>
        <v>6.5443222162339785</v>
      </c>
      <c r="F101" s="12">
        <f>[1]!ripe(F$96,[1]!juhe($S$7,6),$C101,0)</f>
        <v>6.7381685526103308</v>
      </c>
      <c r="G101" s="12">
        <f>[1]!ripe(G$96,[1]!juhe($S$7,6),$C101,0)</f>
        <v>6.9329663794894199</v>
      </c>
      <c r="H101" s="12">
        <f>[1]!ripe(H$96,[1]!juhe($S$7,6),$C101,0)</f>
        <v>7.128372503952412</v>
      </c>
      <c r="I101" s="12">
        <f>[1]!ripe(I$96,[1]!juhe($S$7,6),$C101,0)</f>
        <v>7.3240548464352742</v>
      </c>
      <c r="J101" s="12">
        <f>[1]!ripe(J$96,[1]!juhe($S$7,6),$C101,0)</f>
        <v>7.5197126900292739</v>
      </c>
      <c r="K101" s="12">
        <f>[1]!ripe(K$96,[1]!juhe($S$7,6),$C101,0)</f>
        <v>7.7150877150833796</v>
      </c>
      <c r="L101" s="12">
        <f>[1]!ripe(L$96,[1]!juhe($S$7,6),$C101,0)</f>
        <v>7.9099611337809534</v>
      </c>
      <c r="M101" s="12">
        <f>[1]!ripe(M$96,[1]!juhe($S$7,6),$C101,0)</f>
        <v>8.1041166865624383</v>
      </c>
      <c r="N101" s="12">
        <f>[1]!ripe(N$96,[1]!juhe($S$7,6),$C101,0)</f>
        <v>8.2973537689218801</v>
      </c>
      <c r="O101" s="117"/>
      <c r="Q101"/>
      <c r="R101"/>
      <c r="S101"/>
      <c r="T101"/>
      <c r="U101"/>
      <c r="V101"/>
      <c r="W101"/>
      <c r="X101"/>
      <c r="Y101"/>
      <c r="AB101" s="11"/>
    </row>
    <row r="102" spans="1:28" x14ac:dyDescent="0.2">
      <c r="A102" s="118"/>
      <c r="B102" s="116" t="str">
        <f>Visangud!C76</f>
        <v>119Y-120Y</v>
      </c>
      <c r="C102" s="116">
        <f>Visangud!I76</f>
        <v>354.22291079217104</v>
      </c>
      <c r="D102" s="10" t="s">
        <v>31</v>
      </c>
      <c r="E102" s="12">
        <f>[1]!ripe(E$96,[1]!juhe($S$7,6),$C102,0)</f>
        <v>6.7056389615738032</v>
      </c>
      <c r="F102" s="12">
        <f>[1]!ripe(F$96,[1]!juhe($S$7,6),$C102,0)</f>
        <v>6.9042635865256639</v>
      </c>
      <c r="G102" s="12">
        <f>[1]!ripe(G$96,[1]!juhe($S$7,6),$C102,0)</f>
        <v>7.1038631561052359</v>
      </c>
      <c r="H102" s="12">
        <f>[1]!ripe(H$96,[1]!juhe($S$7,6),$C102,0)</f>
        <v>7.304086017730044</v>
      </c>
      <c r="I102" s="12">
        <f>[1]!ripe(I$96,[1]!juhe($S$7,6),$C102,0)</f>
        <v>7.5045919061152624</v>
      </c>
      <c r="J102" s="12">
        <f>[1]!ripe(J$96,[1]!juhe($S$7,6),$C102,0)</f>
        <v>7.7050726917169907</v>
      </c>
      <c r="K102" s="12">
        <f>[1]!ripe(K$96,[1]!juhe($S$7,6),$C102,0)</f>
        <v>7.9052636873362729</v>
      </c>
      <c r="L102" s="12">
        <f>[1]!ripe(L$96,[1]!juhe($S$7,6),$C102,0)</f>
        <v>8.1049407120634456</v>
      </c>
      <c r="M102" s="12">
        <f>[1]!ripe(M$96,[1]!juhe($S$7,6),$C102,0)</f>
        <v>8.3038821755671552</v>
      </c>
      <c r="N102" s="12">
        <f>[1]!ripe(N$96,[1]!juhe($S$7,6),$C102,0)</f>
        <v>8.5018825284648134</v>
      </c>
      <c r="O102" s="132"/>
      <c r="Q102"/>
      <c r="R102"/>
      <c r="S102"/>
      <c r="T102"/>
      <c r="U102"/>
      <c r="V102"/>
      <c r="W102"/>
      <c r="X102"/>
      <c r="Y102"/>
    </row>
    <row r="103" spans="1:28" x14ac:dyDescent="0.2">
      <c r="A103" s="118"/>
      <c r="B103" s="116" t="str">
        <f>Visangud!C77</f>
        <v>120Y-121Y</v>
      </c>
      <c r="C103" s="116">
        <f>Visangud!I77</f>
        <v>354.09719681604247</v>
      </c>
      <c r="D103" s="10" t="s">
        <v>31</v>
      </c>
      <c r="E103" s="12">
        <f>[1]!ripe(E$96,[1]!juhe($S$7,6),$C103,0)</f>
        <v>6.7008801336080097</v>
      </c>
      <c r="F103" s="12">
        <f>[1]!ripe(F$96,[1]!juhe($S$7,6),$C103,0)</f>
        <v>6.8993637995214661</v>
      </c>
      <c r="G103" s="12">
        <f>[1]!ripe(G$96,[1]!juhe($S$7,6),$C103,0)</f>
        <v>7.0988217181682751</v>
      </c>
      <c r="H103" s="12">
        <f>[1]!ripe(H$96,[1]!juhe($S$7,6),$C103,0)</f>
        <v>7.2989024865252006</v>
      </c>
      <c r="I103" s="12">
        <f>[1]!ripe(I$96,[1]!juhe($S$7,6),$C103,0)</f>
        <v>7.4992660807853664</v>
      </c>
      <c r="J103" s="12">
        <f>[1]!ripe(J$96,[1]!juhe($S$7,6),$C103,0)</f>
        <v>7.6996045900768744</v>
      </c>
      <c r="K103" s="12">
        <f>[1]!ripe(K$96,[1]!juhe($S$7,6),$C103,0)</f>
        <v>7.8996535150427993</v>
      </c>
      <c r="L103" s="12">
        <f>[1]!ripe(L$96,[1]!juhe($S$7,6),$C103,0)</f>
        <v>8.0991888338691851</v>
      </c>
      <c r="M103" s="12">
        <f>[1]!ripe(M$96,[1]!juhe($S$7,6),$C103,0)</f>
        <v>8.2979891134819184</v>
      </c>
      <c r="N103" s="12">
        <f>[1]!ripe(N$96,[1]!juhe($S$7,6),$C103,0)</f>
        <v>8.49584895037178</v>
      </c>
      <c r="O103" s="132"/>
      <c r="Q103"/>
      <c r="R103"/>
      <c r="S103"/>
      <c r="T103"/>
      <c r="U103"/>
      <c r="V103"/>
      <c r="W103"/>
      <c r="X103"/>
      <c r="Y103"/>
    </row>
    <row r="104" spans="1:28" x14ac:dyDescent="0.2">
      <c r="A104" s="118"/>
      <c r="B104" s="130"/>
      <c r="C104" s="116">
        <f>Visangud!I78</f>
        <v>0</v>
      </c>
      <c r="D104" s="10" t="s">
        <v>31</v>
      </c>
      <c r="E104" s="12" t="e">
        <f>[1]!ripe(E$96,[1]!juhe($S$7,6),$C104,0)</f>
        <v>#VALUE!</v>
      </c>
      <c r="F104" s="12" t="e">
        <f>[1]!ripe(F$96,[1]!juhe($S$7,6),$C104,0)</f>
        <v>#VALUE!</v>
      </c>
      <c r="G104" s="12" t="e">
        <f>[1]!ripe(G$96,[1]!juhe($S$7,6),$C104,0)</f>
        <v>#VALUE!</v>
      </c>
      <c r="H104" s="12" t="e">
        <f>[1]!ripe(H$96,[1]!juhe($S$7,6),$C104,0)</f>
        <v>#VALUE!</v>
      </c>
      <c r="I104" s="12" t="e">
        <f>[1]!ripe(I$96,[1]!juhe($S$7,6),$C104,0)</f>
        <v>#VALUE!</v>
      </c>
      <c r="J104" s="12" t="e">
        <f>[1]!ripe(J$96,[1]!juhe($S$7,6),$C104,0)</f>
        <v>#VALUE!</v>
      </c>
      <c r="K104" s="12" t="e">
        <f>[1]!ripe(K$96,[1]!juhe($S$7,6),$C104,0)</f>
        <v>#VALUE!</v>
      </c>
      <c r="L104" s="12" t="e">
        <f>[1]!ripe(L$96,[1]!juhe($S$7,6),$C104,0)</f>
        <v>#VALUE!</v>
      </c>
      <c r="M104" s="12" t="e">
        <f>[1]!ripe(M$96,[1]!juhe($S$7,6),$C104,0)</f>
        <v>#VALUE!</v>
      </c>
      <c r="N104" s="12" t="e">
        <f>[1]!ripe(N$96,[1]!juhe($S$7,6),$C104,0)</f>
        <v>#VALUE!</v>
      </c>
      <c r="O104" s="132"/>
      <c r="Q104"/>
      <c r="R104"/>
      <c r="S104"/>
      <c r="T104"/>
      <c r="U104"/>
      <c r="V104"/>
      <c r="W104"/>
      <c r="X104"/>
      <c r="Y104"/>
    </row>
    <row r="105" spans="1:28" s="128" customFormat="1" hidden="1" x14ac:dyDescent="0.2">
      <c r="A105" s="220">
        <v>7</v>
      </c>
      <c r="B105" s="221" t="str">
        <f>Q106</f>
        <v>121Y- 126Y</v>
      </c>
      <c r="C105" s="222">
        <f>R106</f>
        <v>429.83407703068104</v>
      </c>
      <c r="D105" s="133" t="s">
        <v>137</v>
      </c>
      <c r="E105" s="134">
        <f>[1]!Olekuvorrand($C105,$S106,$X106,$W106,$V106,E$4,[1]!juhe($S106,6),TRUE)</f>
        <v>75.52570104598999</v>
      </c>
      <c r="F105" s="134">
        <f>[1]!Olekuvorrand($C105,$S106,$X106,$W106,$V106,F$4,[1]!juhe($S106,6),TRUE)</f>
        <v>73.917925357818604</v>
      </c>
      <c r="G105" s="134">
        <f>[1]!Olekuvorrand($C105,$S106,$X106,$W106,$V106,G$4,[1]!juhe($S106,6),TRUE)</f>
        <v>72.382628917694092</v>
      </c>
      <c r="H105" s="134">
        <f>[1]!Olekuvorrand($C105,$S106,$X106,$W106,$V106,H$4,[1]!juhe($S106,6),TRUE)</f>
        <v>70.916235446929932</v>
      </c>
      <c r="I105" s="134">
        <f>[1]!Olekuvorrand($C105,$S106,$X106,$W106,$V106,I$4,[1]!juhe($S106,6),TRUE)</f>
        <v>69.514811038970947</v>
      </c>
      <c r="J105" s="134">
        <f>[1]!Olekuvorrand($C105,$S106,$X106,$W106,$V106,J$4,[1]!juhe($S106,6),TRUE)</f>
        <v>68.174898624420166</v>
      </c>
      <c r="K105" s="134">
        <f>[1]!Olekuvorrand($C105,$S106,$X106,$W106,$V106,K$4,[1]!juhe($S106,6),TRUE)</f>
        <v>66.893279552459717</v>
      </c>
      <c r="L105" s="134">
        <f>[1]!Olekuvorrand($C105,$S106,$X106,$W106,$V106,L$4,[1]!juhe($S106,6),TRUE)</f>
        <v>65.666615962982178</v>
      </c>
      <c r="M105" s="134">
        <f>[1]!Olekuvorrand($C105,$S106,$X106,$W106,$V106,M$4,[1]!juhe($S106,6),TRUE)</f>
        <v>64.491808414459229</v>
      </c>
      <c r="N105" s="134">
        <f>[1]!Olekuvorrand($C105,$S106,$X106,$W106,$V106,N$4,[1]!juhe($S106,6),TRUE)</f>
        <v>63.366234302520752</v>
      </c>
      <c r="O105" s="223">
        <f>T106</f>
        <v>65</v>
      </c>
      <c r="Q105"/>
      <c r="R105"/>
      <c r="S105"/>
      <c r="T105"/>
      <c r="U105"/>
      <c r="V105"/>
      <c r="W105"/>
      <c r="X105"/>
      <c r="Y105"/>
    </row>
    <row r="106" spans="1:28" s="128" customFormat="1" x14ac:dyDescent="0.2">
      <c r="A106" s="220"/>
      <c r="B106" s="221"/>
      <c r="C106" s="222"/>
      <c r="D106" s="133" t="s">
        <v>32</v>
      </c>
      <c r="E106" s="134">
        <f>E105*[1]!juhe($S106,2)/10</f>
        <v>2121.0637881755824</v>
      </c>
      <c r="F106" s="134">
        <f>F105*[1]!juhe($S106,2)/10</f>
        <v>2075.9110157489772</v>
      </c>
      <c r="G106" s="134">
        <f>G105*[1]!juhe($S106,2)/10</f>
        <v>2032.7937505245209</v>
      </c>
      <c r="H106" s="134">
        <f>H105*[1]!juhe($S106,2)/10</f>
        <v>1991.6115562915802</v>
      </c>
      <c r="I106" s="134">
        <f>I105*[1]!juhe($S106,2)/10</f>
        <v>1952.2539532184601</v>
      </c>
      <c r="J106" s="134">
        <f>J105*[1]!juhe($S106,2)/10</f>
        <v>1914.6238529682159</v>
      </c>
      <c r="K106" s="134">
        <f>K105*[1]!juhe($S106,2)/10</f>
        <v>1878.6308629512787</v>
      </c>
      <c r="L106" s="134">
        <f>L105*[1]!juhe($S106,2)/10</f>
        <v>1844.1812427043915</v>
      </c>
      <c r="M106" s="134">
        <f>M105*[1]!juhe($S106,2)/10</f>
        <v>1811.187947511673</v>
      </c>
      <c r="N106" s="134">
        <f>N105*[1]!juhe($S106,2)/10</f>
        <v>1779.5773241519928</v>
      </c>
      <c r="O106" s="223"/>
      <c r="Q106" t="str">
        <f>'Juhtme rež 110'!J$3</f>
        <v>121Y- 126Y</v>
      </c>
      <c r="R106">
        <f>'Juhtme rež 110'!J$4</f>
        <v>429.83407703068104</v>
      </c>
      <c r="S106" t="str">
        <f>'Juhtme rež 110'!J$5</f>
        <v>242-Al1/39-ST1A Hawk</v>
      </c>
      <c r="T106">
        <f>'Juhtme rež 110'!J$6</f>
        <v>65</v>
      </c>
      <c r="U106">
        <f>'Juhtme rež 110'!J$14</f>
        <v>5</v>
      </c>
      <c r="V106">
        <f>'Juhtme rež 110'!J$15</f>
        <v>8.1278704370733118E-2</v>
      </c>
      <c r="W106">
        <f>'Juhtme rež 110'!J$16</f>
        <v>-5</v>
      </c>
      <c r="X106">
        <f>'Juhtme rež 110'!J$17</f>
        <v>134.36990976333618</v>
      </c>
      <c r="Y106">
        <v>2</v>
      </c>
    </row>
    <row r="107" spans="1:28" s="128" customFormat="1" x14ac:dyDescent="0.2">
      <c r="A107" s="220"/>
      <c r="B107" s="221"/>
      <c r="C107" s="222"/>
      <c r="D107" s="133" t="str">
        <f>CONCATENATE(Y106,"T, [daN]")</f>
        <v>2T, [daN]</v>
      </c>
      <c r="E107" s="134">
        <f>E106*$Y106</f>
        <v>4242.1275763511649</v>
      </c>
      <c r="F107" s="134">
        <f t="shared" ref="F107:N107" si="6">F106*$Y106</f>
        <v>4151.8220314979544</v>
      </c>
      <c r="G107" s="134">
        <f t="shared" si="6"/>
        <v>4065.5875010490417</v>
      </c>
      <c r="H107" s="134">
        <f t="shared" si="6"/>
        <v>3983.2231125831604</v>
      </c>
      <c r="I107" s="134">
        <f t="shared" si="6"/>
        <v>3904.5079064369202</v>
      </c>
      <c r="J107" s="134">
        <f t="shared" si="6"/>
        <v>3829.2477059364319</v>
      </c>
      <c r="K107" s="134">
        <f t="shared" si="6"/>
        <v>3757.2617259025574</v>
      </c>
      <c r="L107" s="134">
        <f t="shared" si="6"/>
        <v>3688.362485408783</v>
      </c>
      <c r="M107" s="134">
        <f t="shared" si="6"/>
        <v>3622.3758950233459</v>
      </c>
      <c r="N107" s="134">
        <f t="shared" si="6"/>
        <v>3559.1546483039856</v>
      </c>
      <c r="O107" s="223"/>
      <c r="Q107"/>
      <c r="R107"/>
      <c r="S107"/>
      <c r="T107"/>
      <c r="U107"/>
      <c r="V107"/>
      <c r="W107"/>
      <c r="X107"/>
      <c r="Y107"/>
    </row>
    <row r="108" spans="1:28" s="128" customFormat="1" x14ac:dyDescent="0.2">
      <c r="A108" s="220"/>
      <c r="B108" s="221"/>
      <c r="C108" s="222"/>
      <c r="D108" s="133" t="s">
        <v>31</v>
      </c>
      <c r="E108" s="135">
        <f>[1]!ripe([1]!Olekuvorrand($C105,$S106,$X106,$W106,$V106,E$4,[1]!juhe($S106,6),TRUE),[1]!juhe($S106,6),$C105,0)</f>
        <v>10.36612955638142</v>
      </c>
      <c r="F108" s="135">
        <f>[1]!ripe([1]!Olekuvorrand($C105,$S106,$X106,$W106,$V106,F$4,[1]!juhe($S106,6),TRUE),[1]!juhe($S106,6),$C105,0)</f>
        <v>10.591601402357979</v>
      </c>
      <c r="G108" s="135">
        <f>[1]!ripe([1]!Olekuvorrand($C105,$S106,$X106,$W106,$V106,G$4,[1]!juhe($S106,6),TRUE),[1]!juhe($S106,6),$C105,0)</f>
        <v>10.816258176661501</v>
      </c>
      <c r="H108" s="135">
        <f>[1]!ripe([1]!Olekuvorrand($C105,$S106,$X106,$W106,$V106,H$4,[1]!juhe($S106,6),TRUE),[1]!juhe($S106,6),$C105,0)</f>
        <v>11.039914864983956</v>
      </c>
      <c r="I108" s="135">
        <f>[1]!ripe([1]!Olekuvorrand($C105,$S106,$X106,$W106,$V106,I$4,[1]!juhe($S106,6),TRUE),[1]!juhe($S106,6),$C105,0)</f>
        <v>11.26248047254785</v>
      </c>
      <c r="J108" s="135">
        <f>[1]!ripe([1]!Olekuvorrand($C105,$S106,$X106,$W106,$V106,J$4,[1]!juhe($S106,6),TRUE),[1]!juhe($S106,6),$C105,0)</f>
        <v>11.483833752248907</v>
      </c>
      <c r="K108" s="135">
        <f>[1]!ripe([1]!Olekuvorrand($C105,$S106,$X106,$W106,$V106,K$4,[1]!juhe($S106,6),TRUE),[1]!juhe($S106,6),$C105,0)</f>
        <v>11.703854365000643</v>
      </c>
      <c r="L108" s="135">
        <f>[1]!ripe([1]!Olekuvorrand($C105,$S106,$X106,$W106,$V106,L$4,[1]!juhe($S106,6),TRUE),[1]!juhe($S106,6),$C105,0)</f>
        <v>11.922484361316995</v>
      </c>
      <c r="M108" s="135">
        <f>[1]!ripe([1]!Olekuvorrand($C105,$S106,$X106,$W106,$V106,M$4,[1]!juhe($S106,6),TRUE),[1]!juhe($S106,6),$C105,0)</f>
        <v>12.139668914970816</v>
      </c>
      <c r="N108" s="135">
        <f>[1]!ripe([1]!Olekuvorrand($C105,$S106,$X106,$W106,$V106,N$4,[1]!juhe($S106,6),TRUE),[1]!juhe($S106,6),$C105,0)</f>
        <v>12.355305794905336</v>
      </c>
      <c r="O108" s="223"/>
      <c r="Q108"/>
      <c r="R108"/>
      <c r="S108"/>
      <c r="T108"/>
      <c r="U108"/>
      <c r="V108"/>
      <c r="W108"/>
      <c r="X108"/>
      <c r="Y108"/>
    </row>
    <row r="109" spans="1:28" s="128" customFormat="1" x14ac:dyDescent="0.2">
      <c r="A109" s="220"/>
      <c r="B109" s="221"/>
      <c r="C109" s="222"/>
      <c r="D109" s="133" t="s">
        <v>247</v>
      </c>
      <c r="E109" s="135">
        <f>[1]!ripe([1]!Olekuvorrand($C105,$S106,$X106,$W106,$V106,E$4,[1]!juhe($S106,6)),[1]!juhe($S106,6),$C105,0)</f>
        <v>10.884881441984628</v>
      </c>
      <c r="F109" s="135">
        <f>[1]!ripe([1]!Olekuvorrand($C105,$S106,$X106,$W106,$V106,F$4,[1]!juhe($S106,6)),[1]!juhe($S106,6),$C105,0)</f>
        <v>11.120765834932245</v>
      </c>
      <c r="G109" s="135">
        <f>[1]!ripe([1]!Olekuvorrand($C105,$S106,$X106,$W106,$V106,G$4,[1]!juhe($S106,6)),[1]!juhe($S106,6),$C105,0)</f>
        <v>11.354777930484936</v>
      </c>
      <c r="H109" s="135">
        <f>[1]!ripe([1]!Olekuvorrand($C105,$S106,$X106,$W106,$V106,H$4,[1]!juhe($S106,6)),[1]!juhe($S106,6),$C105,0)</f>
        <v>11.586817782972954</v>
      </c>
      <c r="I109" s="135">
        <f>[1]!ripe([1]!Olekuvorrand($C105,$S106,$X106,$W106,$V106,I$4,[1]!juhe($S106,6)),[1]!juhe($S106,6),$C105,0)</f>
        <v>11.816812292973372</v>
      </c>
      <c r="J109" s="135">
        <f>[1]!ripe([1]!Olekuvorrand($C105,$S106,$X106,$W106,$V106,J$4,[1]!juhe($S106,6)),[1]!juhe($S106,6),$C105,0)</f>
        <v>12.044757393787744</v>
      </c>
      <c r="K109" s="135">
        <f>[1]!ripe([1]!Olekuvorrand($C105,$S106,$X106,$W106,$V106,K$4,[1]!juhe($S106,6)),[1]!juhe($S106,6),$C105,0)</f>
        <v>12.270586257090265</v>
      </c>
      <c r="L109" s="135">
        <f>[1]!ripe([1]!Olekuvorrand($C105,$S106,$X106,$W106,$V106,L$4,[1]!juhe($S106,6)),[1]!juhe($S106,6),$C105,0)</f>
        <v>12.494315780762724</v>
      </c>
      <c r="M109" s="135">
        <f>[1]!ripe([1]!Olekuvorrand($C105,$S106,$X106,$W106,$V106,M$4,[1]!juhe($S106,6)),[1]!juhe($S106,6),$C105,0)</f>
        <v>12.715907752873552</v>
      </c>
      <c r="N109" s="135">
        <f>[1]!ripe([1]!Olekuvorrand($C105,$S106,$X106,$W106,$V106,N$4,[1]!juhe($S106,6)),[1]!juhe($S106,6),$C105,0)</f>
        <v>12.935379210206481</v>
      </c>
      <c r="O109" s="223"/>
      <c r="Q109"/>
      <c r="R109"/>
      <c r="S109"/>
      <c r="T109"/>
      <c r="U109"/>
      <c r="V109"/>
      <c r="W109"/>
      <c r="X109"/>
      <c r="Y109"/>
      <c r="AB109" s="136"/>
    </row>
    <row r="110" spans="1:28" x14ac:dyDescent="0.2">
      <c r="A110" s="114"/>
      <c r="B110" s="116" t="str">
        <f>Visangud!C78</f>
        <v>121Y-122Y</v>
      </c>
      <c r="C110" s="116">
        <f>Visangud!J78</f>
        <v>449.04416087907572</v>
      </c>
      <c r="D110" s="10" t="s">
        <v>31</v>
      </c>
      <c r="E110" s="12">
        <f>[1]!ripe(E$105,[1]!juhe($S$7,6),$C110,0)</f>
        <v>11.313397667539999</v>
      </c>
      <c r="F110" s="12">
        <f>[1]!ripe(F$105,[1]!juhe($S$7,6),$C110,0)</f>
        <v>11.55947337424355</v>
      </c>
      <c r="G110" s="12">
        <f>[1]!ripe(G$105,[1]!juhe($S$7,6),$C110,0)</f>
        <v>11.804659527144553</v>
      </c>
      <c r="H110" s="12">
        <f>[1]!ripe(H$105,[1]!juhe($S$7,6),$C110,0)</f>
        <v>12.048754205127747</v>
      </c>
      <c r="I110" s="12">
        <f>[1]!ripe(I$105,[1]!juhe($S$7,6),$C110,0)</f>
        <v>12.29165809821462</v>
      </c>
      <c r="J110" s="12">
        <f>[1]!ripe(J$105,[1]!juhe($S$7,6),$C110,0)</f>
        <v>12.533238879609607</v>
      </c>
      <c r="K110" s="12">
        <f>[1]!ripe(K$105,[1]!juhe($S$7,6),$C110,0)</f>
        <v>12.773365213510562</v>
      </c>
      <c r="L110" s="12">
        <f>[1]!ripe(L$105,[1]!juhe($S$7,6),$C110,0)</f>
        <v>13.011973854944822</v>
      </c>
      <c r="M110" s="12">
        <f>[1]!ripe(M$105,[1]!juhe($S$7,6),$C110,0)</f>
        <v>13.249004967605405</v>
      </c>
      <c r="N110" s="12">
        <f>[1]!ripe(N$105,[1]!juhe($S$7,6),$C110,0)</f>
        <v>13.484346978451198</v>
      </c>
      <c r="O110" s="117"/>
      <c r="Q110"/>
      <c r="R110"/>
      <c r="S110"/>
      <c r="T110"/>
      <c r="U110"/>
      <c r="V110"/>
      <c r="W110"/>
      <c r="X110"/>
      <c r="Y110"/>
      <c r="AB110" s="11"/>
    </row>
    <row r="111" spans="1:28" x14ac:dyDescent="0.2">
      <c r="A111" s="118"/>
      <c r="B111" s="116" t="str">
        <f>Visangud!C79</f>
        <v>122Y-123Y</v>
      </c>
      <c r="C111" s="116">
        <f>Visangud!J79</f>
        <v>441.35944555435754</v>
      </c>
      <c r="D111" s="10" t="s">
        <v>31</v>
      </c>
      <c r="E111" s="12">
        <f>[1]!ripe(E$105,[1]!juhe($S$7,6),$C111,0)</f>
        <v>10.929487476856579</v>
      </c>
      <c r="F111" s="12">
        <f>[1]!ripe(F$105,[1]!juhe($S$7,6),$C111,0)</f>
        <v>11.167212821073168</v>
      </c>
      <c r="G111" s="12">
        <f>[1]!ripe(G$105,[1]!juhe($S$7,6),$C111,0)</f>
        <v>11.404078797712424</v>
      </c>
      <c r="H111" s="12">
        <f>[1]!ripe(H$105,[1]!juhe($S$7,6),$C111,0)</f>
        <v>11.639890337674384</v>
      </c>
      <c r="I111" s="12">
        <f>[1]!ripe(I$105,[1]!juhe($S$7,6),$C111,0)</f>
        <v>11.874551500977237</v>
      </c>
      <c r="J111" s="12">
        <f>[1]!ripe(J$105,[1]!juhe($S$7,6),$C111,0)</f>
        <v>12.10793445121873</v>
      </c>
      <c r="K111" s="12">
        <f>[1]!ripe(K$105,[1]!juhe($S$7,6),$C111,0)</f>
        <v>12.339912309361557</v>
      </c>
      <c r="L111" s="12">
        <f>[1]!ripe(L$105,[1]!juhe($S$7,6),$C111,0)</f>
        <v>12.570423976595523</v>
      </c>
      <c r="M111" s="12">
        <f>[1]!ripe(M$105,[1]!juhe($S$7,6),$C111,0)</f>
        <v>12.79941164710605</v>
      </c>
      <c r="N111" s="12">
        <f>[1]!ripe(N$105,[1]!juhe($S$7,6),$C111,0)</f>
        <v>13.026767533984959</v>
      </c>
      <c r="O111" s="132"/>
      <c r="Q111"/>
      <c r="R111"/>
      <c r="S111"/>
      <c r="T111"/>
      <c r="U111"/>
      <c r="V111"/>
      <c r="W111"/>
      <c r="X111"/>
      <c r="Y111"/>
    </row>
    <row r="112" spans="1:28" x14ac:dyDescent="0.2">
      <c r="A112" s="118"/>
      <c r="B112" s="116" t="str">
        <f>Visangud!C80</f>
        <v>123Y-124Y</v>
      </c>
      <c r="C112" s="116">
        <f>Visangud!J80</f>
        <v>449.2233918219016</v>
      </c>
      <c r="D112" s="10" t="s">
        <v>31</v>
      </c>
      <c r="E112" s="12">
        <f>[1]!ripe(E$105,[1]!juhe($S$7,6),$C112,0)</f>
        <v>11.322430701598787</v>
      </c>
      <c r="F112" s="12">
        <f>[1]!ripe(F$105,[1]!juhe($S$7,6),$C112,0)</f>
        <v>11.568702884224518</v>
      </c>
      <c r="G112" s="12">
        <f>[1]!ripe(G$105,[1]!juhe($S$7,6),$C112,0)</f>
        <v>11.814084802795126</v>
      </c>
      <c r="H112" s="12">
        <f>[1]!ripe(H$105,[1]!juhe($S$7,6),$C112,0)</f>
        <v>12.058374374974084</v>
      </c>
      <c r="I112" s="12">
        <f>[1]!ripe(I$105,[1]!juhe($S$7,6),$C112,0)</f>
        <v>12.301472211490134</v>
      </c>
      <c r="J112" s="12">
        <f>[1]!ripe(J$105,[1]!juhe($S$7,6),$C112,0)</f>
        <v>12.54324587989311</v>
      </c>
      <c r="K112" s="12">
        <f>[1]!ripe(K$105,[1]!juhe($S$7,6),$C112,0)</f>
        <v>12.783563939517521</v>
      </c>
      <c r="L112" s="12">
        <f>[1]!ripe(L$105,[1]!juhe($S$7,6),$C112,0)</f>
        <v>13.02236309489358</v>
      </c>
      <c r="M112" s="12">
        <f>[1]!ripe(M$105,[1]!juhe($S$7,6),$C112,0)</f>
        <v>13.259583461938794</v>
      </c>
      <c r="N112" s="12">
        <f>[1]!ripe(N$105,[1]!juhe($S$7,6),$C112,0)</f>
        <v>13.495113378528018</v>
      </c>
      <c r="O112" s="132"/>
      <c r="Q112"/>
      <c r="R112"/>
      <c r="S112"/>
      <c r="T112"/>
      <c r="U112"/>
      <c r="V112"/>
      <c r="W112"/>
      <c r="X112"/>
      <c r="Y112"/>
    </row>
    <row r="113" spans="1:28" x14ac:dyDescent="0.2">
      <c r="A113" s="118"/>
      <c r="B113" s="116" t="str">
        <f>Visangud!C81</f>
        <v>124Y-125Y</v>
      </c>
      <c r="C113" s="116">
        <f>Visangud!J81</f>
        <v>436.53630166705204</v>
      </c>
      <c r="D113" s="10" t="s">
        <v>31</v>
      </c>
      <c r="E113" s="12">
        <f>[1]!ripe(E$105,[1]!juhe($S$7,6),$C113,0)</f>
        <v>10.691919384975202</v>
      </c>
      <c r="F113" s="12">
        <f>[1]!ripe(F$105,[1]!juhe($S$7,6),$C113,0)</f>
        <v>10.924477427748155</v>
      </c>
      <c r="G113" s="12">
        <f>[1]!ripe(G$105,[1]!juhe($S$7,6),$C113,0)</f>
        <v>11.156194782531083</v>
      </c>
      <c r="H113" s="12">
        <f>[1]!ripe(H$105,[1]!juhe($S$7,6),$C113,0)</f>
        <v>11.386880620330796</v>
      </c>
      <c r="I113" s="12">
        <f>[1]!ripe(I$105,[1]!juhe($S$7,6),$C113,0)</f>
        <v>11.616441086558641</v>
      </c>
      <c r="J113" s="12">
        <f>[1]!ripe(J$105,[1]!juhe($S$7,6),$C113,0)</f>
        <v>11.844751123519991</v>
      </c>
      <c r="K113" s="12">
        <f>[1]!ripe(K$105,[1]!juhe($S$7,6),$C113,0)</f>
        <v>12.071686610075457</v>
      </c>
      <c r="L113" s="12">
        <f>[1]!ripe(L$105,[1]!juhe($S$7,6),$C113,0)</f>
        <v>12.297187775485147</v>
      </c>
      <c r="M113" s="12">
        <f>[1]!ripe(M$105,[1]!juhe($S$7,6),$C113,0)</f>
        <v>12.521198070426808</v>
      </c>
      <c r="N113" s="12">
        <f>[1]!ripe(N$105,[1]!juhe($S$7,6),$C113,0)</f>
        <v>12.743612050895358</v>
      </c>
      <c r="O113" s="132"/>
      <c r="Q113"/>
      <c r="R113"/>
      <c r="S113"/>
      <c r="T113"/>
      <c r="U113"/>
      <c r="V113"/>
      <c r="W113"/>
      <c r="X113"/>
      <c r="Y113"/>
    </row>
    <row r="114" spans="1:28" x14ac:dyDescent="0.2">
      <c r="A114" s="118"/>
      <c r="B114" s="116" t="str">
        <f>Visangud!C82</f>
        <v>125Y-126Y</v>
      </c>
      <c r="C114" s="116">
        <f>Visangud!J82</f>
        <v>347.70200636894128</v>
      </c>
      <c r="D114" s="10" t="s">
        <v>31</v>
      </c>
      <c r="E114" s="12">
        <f>[1]!ripe(E$105,[1]!juhe($S$7,6),$C114,0)</f>
        <v>6.783117489539463</v>
      </c>
      <c r="F114" s="12">
        <f>[1]!ripe(F$105,[1]!juhe($S$7,6),$C114,0)</f>
        <v>6.9306558753491254</v>
      </c>
      <c r="G114" s="12">
        <f>[1]!ripe(G$105,[1]!juhe($S$7,6),$C114,0)</f>
        <v>7.0776609158160984</v>
      </c>
      <c r="H114" s="12">
        <f>[1]!ripe(H$105,[1]!juhe($S$7,6),$C114,0)</f>
        <v>7.224011546103041</v>
      </c>
      <c r="I114" s="12">
        <f>[1]!ripe(I$105,[1]!juhe($S$7,6),$C114,0)</f>
        <v>7.3696482234207821</v>
      </c>
      <c r="J114" s="12">
        <f>[1]!ripe(J$105,[1]!juhe($S$7,6),$C114,0)</f>
        <v>7.5144916092515972</v>
      </c>
      <c r="K114" s="12">
        <f>[1]!ripe(K$105,[1]!juhe($S$7,6),$C114,0)</f>
        <v>7.6584629592427564</v>
      </c>
      <c r="L114" s="12">
        <f>[1]!ripe(L$105,[1]!juhe($S$7,6),$C114,0)</f>
        <v>7.8015243539210095</v>
      </c>
      <c r="M114" s="12">
        <f>[1]!ripe(M$105,[1]!juhe($S$7,6),$C114,0)</f>
        <v>7.9436399175298158</v>
      </c>
      <c r="N114" s="12">
        <f>[1]!ripe(N$105,[1]!juhe($S$7,6),$C114,0)</f>
        <v>8.0847427547766397</v>
      </c>
      <c r="O114" s="132"/>
      <c r="Q114"/>
      <c r="R114"/>
      <c r="S114"/>
      <c r="T114"/>
      <c r="U114"/>
      <c r="V114"/>
      <c r="W114"/>
      <c r="X114"/>
      <c r="Y114"/>
    </row>
    <row r="115" spans="1:28" x14ac:dyDescent="0.2">
      <c r="A115" s="118"/>
      <c r="B115" s="130"/>
      <c r="C115" s="116">
        <f>Visangud!J83</f>
        <v>0</v>
      </c>
      <c r="D115" s="10" t="s">
        <v>31</v>
      </c>
      <c r="E115" s="12" t="e">
        <f>[1]!ripe(E$105,[1]!juhe($S$7,6),$C115,0)</f>
        <v>#VALUE!</v>
      </c>
      <c r="F115" s="12" t="e">
        <f>[1]!ripe(F$105,[1]!juhe($S$7,6),$C115,0)</f>
        <v>#VALUE!</v>
      </c>
      <c r="G115" s="12" t="e">
        <f>[1]!ripe(G$105,[1]!juhe($S$7,6),$C115,0)</f>
        <v>#VALUE!</v>
      </c>
      <c r="H115" s="12" t="e">
        <f>[1]!ripe(H$105,[1]!juhe($S$7,6),$C115,0)</f>
        <v>#VALUE!</v>
      </c>
      <c r="I115" s="12" t="e">
        <f>[1]!ripe(I$105,[1]!juhe($S$7,6),$C115,0)</f>
        <v>#VALUE!</v>
      </c>
      <c r="J115" s="12" t="e">
        <f>[1]!ripe(J$105,[1]!juhe($S$7,6),$C115,0)</f>
        <v>#VALUE!</v>
      </c>
      <c r="K115" s="12" t="e">
        <f>[1]!ripe(K$105,[1]!juhe($S$7,6),$C115,0)</f>
        <v>#VALUE!</v>
      </c>
      <c r="L115" s="12" t="e">
        <f>[1]!ripe(L$105,[1]!juhe($S$7,6),$C115,0)</f>
        <v>#VALUE!</v>
      </c>
      <c r="M115" s="12" t="e">
        <f>[1]!ripe(M$105,[1]!juhe($S$7,6),$C115,0)</f>
        <v>#VALUE!</v>
      </c>
      <c r="N115" s="12" t="e">
        <f>[1]!ripe(N$105,[1]!juhe($S$7,6),$C115,0)</f>
        <v>#VALUE!</v>
      </c>
      <c r="O115" s="132"/>
      <c r="Q115"/>
      <c r="R115"/>
      <c r="S115"/>
      <c r="T115"/>
      <c r="U115"/>
      <c r="V115"/>
      <c r="W115"/>
      <c r="X115"/>
      <c r="Y115"/>
    </row>
    <row r="116" spans="1:28" s="128" customFormat="1" hidden="1" x14ac:dyDescent="0.2">
      <c r="A116" s="220">
        <v>8</v>
      </c>
      <c r="B116" s="221" t="str">
        <f>Q117</f>
        <v>126Y- 128Y</v>
      </c>
      <c r="C116" s="222">
        <f>R117</f>
        <v>421.92968536661533</v>
      </c>
      <c r="D116" s="133" t="s">
        <v>137</v>
      </c>
      <c r="E116" s="134">
        <f>[1]!Olekuvorrand($C116,$S117,$X117,$W117,$V117,E$4,[1]!juhe($S117,6),TRUE)</f>
        <v>75.851261615753174</v>
      </c>
      <c r="F116" s="134">
        <f>[1]!Olekuvorrand($C116,$S117,$X117,$W117,$V117,F$4,[1]!juhe($S117,6),TRUE)</f>
        <v>74.186265468597412</v>
      </c>
      <c r="G116" s="134">
        <f>[1]!Olekuvorrand($C116,$S117,$X117,$W117,$V117,G$4,[1]!juhe($S117,6),TRUE)</f>
        <v>72.597801685333252</v>
      </c>
      <c r="H116" s="134">
        <f>[1]!Olekuvorrand($C116,$S117,$X117,$W117,$V117,H$4,[1]!juhe($S117,6),TRUE)</f>
        <v>71.081697940826416</v>
      </c>
      <c r="I116" s="134">
        <f>[1]!Olekuvorrand($C116,$S117,$X117,$W117,$V117,I$4,[1]!juhe($S117,6),TRUE)</f>
        <v>69.634139537811279</v>
      </c>
      <c r="J116" s="134">
        <f>[1]!Olekuvorrand($C116,$S117,$X117,$W117,$V117,J$4,[1]!juhe($S117,6),TRUE)</f>
        <v>68.251311779022217</v>
      </c>
      <c r="K116" s="134">
        <f>[1]!Olekuvorrand($C116,$S117,$X117,$W117,$V117,K$4,[1]!juhe($S117,6),TRUE)</f>
        <v>66.929876804351807</v>
      </c>
      <c r="L116" s="134">
        <f>[1]!Olekuvorrand($C116,$S117,$X117,$W117,$V117,L$4,[1]!juhe($S117,6),TRUE)</f>
        <v>65.666258335113525</v>
      </c>
      <c r="M116" s="134">
        <f>[1]!Olekuvorrand($C116,$S117,$X117,$W117,$V117,M$4,[1]!juhe($S117,6),TRUE)</f>
        <v>64.457356929779053</v>
      </c>
      <c r="N116" s="134">
        <f>[1]!Olekuvorrand($C116,$S117,$X117,$W117,$V117,N$4,[1]!juhe($S117,6),TRUE)</f>
        <v>63.300073146820068</v>
      </c>
      <c r="O116" s="223">
        <f>T117</f>
        <v>65</v>
      </c>
      <c r="Q116"/>
      <c r="R116"/>
      <c r="S116"/>
      <c r="T116"/>
      <c r="U116"/>
      <c r="V116"/>
      <c r="W116"/>
      <c r="X116"/>
      <c r="Y116"/>
    </row>
    <row r="117" spans="1:28" s="128" customFormat="1" x14ac:dyDescent="0.2">
      <c r="A117" s="220"/>
      <c r="B117" s="221"/>
      <c r="C117" s="222"/>
      <c r="D117" s="133" t="s">
        <v>32</v>
      </c>
      <c r="E117" s="134">
        <f>E116*[1]!juhe($S117,2)/10</f>
        <v>2130.2068312168117</v>
      </c>
      <c r="F117" s="134">
        <f>F116*[1]!juhe($S117,2)/10</f>
        <v>2083.4470794200893</v>
      </c>
      <c r="G117" s="134">
        <f>G116*[1]!juhe($S117,2)/10</f>
        <v>2038.836662530899</v>
      </c>
      <c r="H117" s="134">
        <f>H116*[1]!juhe($S117,2)/10</f>
        <v>1996.2584049701691</v>
      </c>
      <c r="I117" s="134">
        <f>I116*[1]!juhe($S117,2)/10</f>
        <v>1955.605174779892</v>
      </c>
      <c r="J117" s="134">
        <f>J116*[1]!juhe($S117,2)/10</f>
        <v>1916.7698400020599</v>
      </c>
      <c r="K117" s="134">
        <f>K116*[1]!juhe($S117,2)/10</f>
        <v>1879.6586601734161</v>
      </c>
      <c r="L117" s="134">
        <f>L116*[1]!juhe($S117,2)/10</f>
        <v>1844.1711990833282</v>
      </c>
      <c r="M117" s="134">
        <f>M116*[1]!juhe($S117,2)/10</f>
        <v>1810.2204120159149</v>
      </c>
      <c r="N117" s="134">
        <f>N116*[1]!juhe($S117,2)/10</f>
        <v>1777.7192542552948</v>
      </c>
      <c r="O117" s="223"/>
      <c r="Q117" t="str">
        <f>'Juhtme rež 110'!K$3</f>
        <v>126Y- 128Y</v>
      </c>
      <c r="R117">
        <f>'Juhtme rež 110'!K$4</f>
        <v>421.92968536661533</v>
      </c>
      <c r="S117" t="str">
        <f>'Juhtme rež 110'!K$5</f>
        <v>242-Al1/39-ST1A Hawk</v>
      </c>
      <c r="T117">
        <f>'Juhtme rež 110'!K$6</f>
        <v>65</v>
      </c>
      <c r="U117">
        <f>'Juhtme rež 110'!K$14</f>
        <v>5</v>
      </c>
      <c r="V117">
        <f>'Juhtme rež 110'!K$15</f>
        <v>8.1314628243435272E-2</v>
      </c>
      <c r="W117">
        <f>'Juhtme rež 110'!K$16</f>
        <v>-5</v>
      </c>
      <c r="X117">
        <f>'Juhtme rež 110'!K$17</f>
        <v>133.92490148544312</v>
      </c>
      <c r="Y117">
        <v>2</v>
      </c>
    </row>
    <row r="118" spans="1:28" s="128" customFormat="1" x14ac:dyDescent="0.2">
      <c r="A118" s="220"/>
      <c r="B118" s="221"/>
      <c r="C118" s="222"/>
      <c r="D118" s="133" t="str">
        <f>CONCATENATE(Y117,"T, [daN]")</f>
        <v>2T, [daN]</v>
      </c>
      <c r="E118" s="134">
        <f>E117*$Y117</f>
        <v>4260.4136624336234</v>
      </c>
      <c r="F118" s="134">
        <f t="shared" ref="F118:N118" si="7">F117*$Y117</f>
        <v>4166.8941588401785</v>
      </c>
      <c r="G118" s="134">
        <f t="shared" si="7"/>
        <v>4077.6733250617981</v>
      </c>
      <c r="H118" s="134">
        <f t="shared" si="7"/>
        <v>3992.5168099403381</v>
      </c>
      <c r="I118" s="134">
        <f t="shared" si="7"/>
        <v>3911.2103495597839</v>
      </c>
      <c r="J118" s="134">
        <f t="shared" si="7"/>
        <v>3833.5396800041199</v>
      </c>
      <c r="K118" s="134">
        <f t="shared" si="7"/>
        <v>3759.3173203468323</v>
      </c>
      <c r="L118" s="134">
        <f t="shared" si="7"/>
        <v>3688.3423981666565</v>
      </c>
      <c r="M118" s="134">
        <f t="shared" si="7"/>
        <v>3620.4408240318298</v>
      </c>
      <c r="N118" s="134">
        <f t="shared" si="7"/>
        <v>3555.4385085105896</v>
      </c>
      <c r="O118" s="223"/>
      <c r="Q118"/>
      <c r="R118"/>
      <c r="S118"/>
      <c r="T118"/>
      <c r="U118"/>
      <c r="V118"/>
      <c r="W118"/>
      <c r="X118"/>
      <c r="Y118"/>
    </row>
    <row r="119" spans="1:28" s="128" customFormat="1" x14ac:dyDescent="0.2">
      <c r="A119" s="220"/>
      <c r="B119" s="221"/>
      <c r="C119" s="222"/>
      <c r="D119" s="133" t="s">
        <v>31</v>
      </c>
      <c r="E119" s="135">
        <f>[1]!ripe([1]!Olekuvorrand($C116,$S117,$X117,$W117,$V117,E$4,[1]!juhe($S117,6),TRUE),[1]!juhe($S117,6),$C116,0)</f>
        <v>9.9455101749234949</v>
      </c>
      <c r="F119" s="135">
        <f>[1]!ripe([1]!Olekuvorrand($C116,$S117,$X117,$W117,$V117,F$4,[1]!juhe($S117,6),TRUE),[1]!juhe($S117,6),$C116,0)</f>
        <v>10.168721789878765</v>
      </c>
      <c r="G119" s="135">
        <f>[1]!ripe([1]!Olekuvorrand($C116,$S117,$X117,$W117,$V117,G$4,[1]!juhe($S117,6),TRUE),[1]!juhe($S117,6),$C116,0)</f>
        <v>10.391216767830347</v>
      </c>
      <c r="H119" s="135">
        <f>[1]!ripe([1]!Olekuvorrand($C116,$S117,$X117,$W117,$V117,H$4,[1]!juhe($S117,6),TRUE),[1]!juhe($S117,6),$C116,0)</f>
        <v>10.612851353216936</v>
      </c>
      <c r="I119" s="135">
        <f>[1]!ripe([1]!Olekuvorrand($C116,$S117,$X117,$W117,$V117,I$4,[1]!juhe($S117,6),TRUE),[1]!juhe($S117,6),$C116,0)</f>
        <v>10.833471903111974</v>
      </c>
      <c r="J119" s="135">
        <f>[1]!ripe([1]!Olekuvorrand($C116,$S117,$X117,$W117,$V117,J$4,[1]!juhe($S117,6),TRUE),[1]!juhe($S117,6),$C116,0)</f>
        <v>11.052966961612654</v>
      </c>
      <c r="K119" s="135">
        <f>[1]!ripe([1]!Olekuvorrand($C116,$S117,$X117,$W117,$V117,K$4,[1]!juhe($S117,6),TRUE),[1]!juhe($S117,6),$C116,0)</f>
        <v>11.271192032602203</v>
      </c>
      <c r="L119" s="135">
        <f>[1]!ripe([1]!Olekuvorrand($C116,$S117,$X117,$W117,$V117,L$4,[1]!juhe($S117,6),TRUE),[1]!juhe($S117,6),$C116,0)</f>
        <v>11.48808403747393</v>
      </c>
      <c r="M119" s="135">
        <f>[1]!ripe([1]!Olekuvorrand($C116,$S117,$X117,$W117,$V117,M$4,[1]!juhe($S117,6),TRUE),[1]!juhe($S117,6),$C116,0)</f>
        <v>11.703543708782398</v>
      </c>
      <c r="N119" s="135">
        <f>[1]!ripe([1]!Olekuvorrand($C116,$S117,$X117,$W117,$V117,N$4,[1]!juhe($S117,6),TRUE),[1]!juhe($S117,6),$C116,0)</f>
        <v>11.917513782812334</v>
      </c>
      <c r="O119" s="223"/>
      <c r="Q119"/>
      <c r="R119"/>
      <c r="S119"/>
      <c r="T119"/>
      <c r="U119"/>
      <c r="V119"/>
      <c r="W119"/>
      <c r="X119"/>
      <c r="Y119"/>
    </row>
    <row r="120" spans="1:28" s="128" customFormat="1" x14ac:dyDescent="0.2">
      <c r="A120" s="220"/>
      <c r="B120" s="221"/>
      <c r="C120" s="222"/>
      <c r="D120" s="133" t="s">
        <v>247</v>
      </c>
      <c r="E120" s="135">
        <f>[1]!ripe([1]!Olekuvorrand($C116,$S117,$X117,$W117,$V117,E$4,[1]!juhe($S117,6)),[1]!juhe($S117,6),$C116,0)</f>
        <v>10.453612869569996</v>
      </c>
      <c r="F120" s="135">
        <f>[1]!ripe([1]!Olekuvorrand($C116,$S117,$X117,$W117,$V117,F$4,[1]!juhe($S117,6)),[1]!juhe($S117,6),$C116,0)</f>
        <v>10.68788278129181</v>
      </c>
      <c r="G120" s="135">
        <f>[1]!ripe([1]!Olekuvorrand($C116,$S117,$X117,$W117,$V117,G$4,[1]!juhe($S117,6)),[1]!juhe($S117,6),$C116,0)</f>
        <v>10.920309652247557</v>
      </c>
      <c r="H120" s="135">
        <f>[1]!ripe([1]!Olekuvorrand($C116,$S117,$X117,$W117,$V117,H$4,[1]!juhe($S117,6)),[1]!juhe($S117,6),$C116,0)</f>
        <v>11.150835379410983</v>
      </c>
      <c r="I120" s="135">
        <f>[1]!ripe([1]!Olekuvorrand($C116,$S117,$X117,$W117,$V117,I$4,[1]!juhe($S117,6)),[1]!juhe($S117,6),$C116,0)</f>
        <v>11.379361620675814</v>
      </c>
      <c r="J120" s="135">
        <f>[1]!ripe([1]!Olekuvorrand($C116,$S117,$X117,$W117,$V117,J$4,[1]!juhe($S117,6)),[1]!juhe($S117,6),$C116,0)</f>
        <v>11.605838797703585</v>
      </c>
      <c r="K120" s="135">
        <f>[1]!ripe([1]!Olekuvorrand($C116,$S117,$X117,$W117,$V117,K$4,[1]!juhe($S117,6)),[1]!juhe($S117,6),$C116,0)</f>
        <v>11.830246141063995</v>
      </c>
      <c r="L120" s="135">
        <f>[1]!ripe([1]!Olekuvorrand($C116,$S117,$X117,$W117,$V117,L$4,[1]!juhe($S117,6)),[1]!juhe($S117,6),$C116,0)</f>
        <v>12.052543250442497</v>
      </c>
      <c r="M120" s="135">
        <f>[1]!ripe([1]!Olekuvorrand($C116,$S117,$X117,$W117,$V117,M$4,[1]!juhe($S117,6)),[1]!juhe($S117,6),$C116,0)</f>
        <v>12.272706108754912</v>
      </c>
      <c r="N120" s="135">
        <f>[1]!ripe([1]!Olekuvorrand($C116,$S117,$X117,$W117,$V117,N$4,[1]!juhe($S117,6)),[1]!juhe($S117,6),$C116,0)</f>
        <v>12.49074791177487</v>
      </c>
      <c r="O120" s="223"/>
      <c r="Q120"/>
      <c r="R120"/>
      <c r="S120"/>
      <c r="T120"/>
      <c r="U120"/>
      <c r="V120"/>
      <c r="W120"/>
      <c r="X120"/>
      <c r="Y120"/>
      <c r="AB120" s="136"/>
    </row>
    <row r="121" spans="1:28" x14ac:dyDescent="0.2">
      <c r="A121" s="114"/>
      <c r="B121" s="116" t="str">
        <f>Visangud!C83</f>
        <v>126Y-127Y</v>
      </c>
      <c r="C121" s="116">
        <f>Visangud!K83</f>
        <v>417.49103300182958</v>
      </c>
      <c r="D121" s="10" t="s">
        <v>31</v>
      </c>
      <c r="E121" s="12">
        <f>[1]!ripe(E$116,[1]!juhe($S$7,6),$C121,0)</f>
        <v>9.7373595500040668</v>
      </c>
      <c r="F121" s="12">
        <f>[1]!ripe(F$116,[1]!juhe($S$7,6),$C121,0)</f>
        <v>9.9558995456733435</v>
      </c>
      <c r="G121" s="12">
        <f>[1]!ripe(G$116,[1]!juhe($S$7,6),$C121,0)</f>
        <v>10.173737902909899</v>
      </c>
      <c r="H121" s="12">
        <f>[1]!ripe(H$116,[1]!juhe($S$7,6),$C121,0)</f>
        <v>10.390733874827639</v>
      </c>
      <c r="I121" s="12">
        <f>[1]!ripe(I$116,[1]!juhe($S$7,6),$C121,0)</f>
        <v>10.606737034108919</v>
      </c>
      <c r="J121" s="12">
        <f>[1]!ripe(J$116,[1]!juhe($S$7,6),$C121,0)</f>
        <v>10.821638257523206</v>
      </c>
      <c r="K121" s="12">
        <f>[1]!ripe(K$116,[1]!juhe($S$7,6),$C121,0)</f>
        <v>11.035296073128102</v>
      </c>
      <c r="L121" s="12">
        <f>[1]!ripe(L$116,[1]!juhe($S$7,6),$C121,0)</f>
        <v>11.247648722495681</v>
      </c>
      <c r="M121" s="12">
        <f>[1]!ripe(M$116,[1]!juhe($S$7,6),$C121,0)</f>
        <v>11.458599015759283</v>
      </c>
      <c r="N121" s="12">
        <f>[1]!ripe(N$116,[1]!juhe($S$7,6),$C121,0)</f>
        <v>11.668090887681933</v>
      </c>
      <c r="O121" s="117"/>
      <c r="Q121"/>
      <c r="R121"/>
      <c r="S121"/>
      <c r="T121"/>
      <c r="U121"/>
      <c r="V121"/>
      <c r="W121"/>
      <c r="X121"/>
      <c r="Y121"/>
      <c r="AB121" s="11"/>
    </row>
    <row r="122" spans="1:28" x14ac:dyDescent="0.2">
      <c r="A122" s="118"/>
      <c r="B122" s="116" t="str">
        <f>Visangud!C84</f>
        <v>127Y-128Y</v>
      </c>
      <c r="C122" s="116">
        <f>Visangud!K84</f>
        <v>426.23249867656125</v>
      </c>
      <c r="D122" s="10" t="s">
        <v>31</v>
      </c>
      <c r="E122" s="12">
        <f>[1]!ripe(E$116,[1]!juhe($S$7,6),$C122,0)</f>
        <v>10.149391905404899</v>
      </c>
      <c r="F122" s="12">
        <f>[1]!ripe(F$116,[1]!juhe($S$7,6),$C122,0)</f>
        <v>10.377179330903843</v>
      </c>
      <c r="G122" s="12">
        <f>[1]!ripe(G$116,[1]!juhe($S$7,6),$C122,0)</f>
        <v>10.604235428429016</v>
      </c>
      <c r="H122" s="12">
        <f>[1]!ripe(H$116,[1]!juhe($S$7,6),$C122,0)</f>
        <v>10.830413495447857</v>
      </c>
      <c r="I122" s="12">
        <f>[1]!ripe(I$116,[1]!juhe($S$7,6),$C122,0)</f>
        <v>11.055556739372786</v>
      </c>
      <c r="J122" s="12">
        <f>[1]!ripe(J$116,[1]!juhe($S$7,6),$C122,0)</f>
        <v>11.279551419468755</v>
      </c>
      <c r="K122" s="12">
        <f>[1]!ripe(K$116,[1]!juhe($S$7,6),$C122,0)</f>
        <v>11.502250077466435</v>
      </c>
      <c r="L122" s="12">
        <f>[1]!ripe(L$116,[1]!juhe($S$7,6),$C122,0)</f>
        <v>11.723588341655489</v>
      </c>
      <c r="M122" s="12">
        <f>[1]!ripe(M$116,[1]!juhe($S$7,6),$C122,0)</f>
        <v>11.943464909620106</v>
      </c>
      <c r="N122" s="12">
        <f>[1]!ripe(N$116,[1]!juhe($S$7,6),$C122,0)</f>
        <v>12.161821343745924</v>
      </c>
      <c r="O122" s="132"/>
      <c r="Q122"/>
      <c r="R122"/>
      <c r="S122"/>
      <c r="T122"/>
      <c r="U122"/>
      <c r="V122"/>
      <c r="W122"/>
      <c r="X122"/>
      <c r="Y122"/>
    </row>
    <row r="123" spans="1:28" x14ac:dyDescent="0.2">
      <c r="A123" s="118"/>
      <c r="B123" s="130"/>
      <c r="C123" s="116">
        <f>Visangud!K85</f>
        <v>0</v>
      </c>
      <c r="D123" s="10" t="s">
        <v>31</v>
      </c>
      <c r="E123" s="12" t="e">
        <f>[1]!ripe(E$116,[1]!juhe($S$7,6),$C123,0)</f>
        <v>#VALUE!</v>
      </c>
      <c r="F123" s="12" t="e">
        <f>[1]!ripe(F$116,[1]!juhe($S$7,6),$C123,0)</f>
        <v>#VALUE!</v>
      </c>
      <c r="G123" s="12" t="e">
        <f>[1]!ripe(G$116,[1]!juhe($S$7,6),$C123,0)</f>
        <v>#VALUE!</v>
      </c>
      <c r="H123" s="12" t="e">
        <f>[1]!ripe(H$116,[1]!juhe($S$7,6),$C123,0)</f>
        <v>#VALUE!</v>
      </c>
      <c r="I123" s="12" t="e">
        <f>[1]!ripe(I$116,[1]!juhe($S$7,6),$C123,0)</f>
        <v>#VALUE!</v>
      </c>
      <c r="J123" s="12" t="e">
        <f>[1]!ripe(J$116,[1]!juhe($S$7,6),$C123,0)</f>
        <v>#VALUE!</v>
      </c>
      <c r="K123" s="12" t="e">
        <f>[1]!ripe(K$116,[1]!juhe($S$7,6),$C123,0)</f>
        <v>#VALUE!</v>
      </c>
      <c r="L123" s="12" t="e">
        <f>[1]!ripe(L$116,[1]!juhe($S$7,6),$C123,0)</f>
        <v>#VALUE!</v>
      </c>
      <c r="M123" s="12" t="e">
        <f>[1]!ripe(M$116,[1]!juhe($S$7,6),$C123,0)</f>
        <v>#VALUE!</v>
      </c>
      <c r="N123" s="12" t="e">
        <f>[1]!ripe(N$116,[1]!juhe($S$7,6),$C123,0)</f>
        <v>#VALUE!</v>
      </c>
      <c r="O123" s="132"/>
      <c r="Q123"/>
      <c r="R123"/>
      <c r="S123"/>
      <c r="T123"/>
      <c r="U123"/>
      <c r="V123"/>
      <c r="W123"/>
      <c r="X123"/>
      <c r="Y123"/>
    </row>
    <row r="124" spans="1:28" s="128" customFormat="1" hidden="1" x14ac:dyDescent="0.2">
      <c r="A124" s="220">
        <v>9</v>
      </c>
      <c r="B124" s="221" t="str">
        <f>Q125</f>
        <v>128Y- 133Y</v>
      </c>
      <c r="C124" s="222">
        <f>R125</f>
        <v>408.36004786668212</v>
      </c>
      <c r="D124" s="133" t="s">
        <v>137</v>
      </c>
      <c r="E124" s="134">
        <f>[1]!Olekuvorrand($C124,$S125,$X125,$W125,$V125,E$4,[1]!juhe($S125,6),TRUE)</f>
        <v>76.440155506134033</v>
      </c>
      <c r="F124" s="134">
        <f>[1]!Olekuvorrand($C124,$S125,$X125,$W125,$V125,F$4,[1]!juhe($S125,6),TRUE)</f>
        <v>74.671089649200439</v>
      </c>
      <c r="G124" s="134">
        <f>[1]!Olekuvorrand($C124,$S125,$X125,$W125,$V125,G$4,[1]!juhe($S125,6),TRUE)</f>
        <v>72.985589504241943</v>
      </c>
      <c r="H124" s="134">
        <f>[1]!Olekuvorrand($C124,$S125,$X125,$W125,$V125,H$4,[1]!juhe($S125,6),TRUE)</f>
        <v>71.379244327545166</v>
      </c>
      <c r="I124" s="134">
        <f>[1]!Olekuvorrand($C124,$S125,$X125,$W125,$V125,I$4,[1]!juhe($S125,6),TRUE)</f>
        <v>69.84788179397583</v>
      </c>
      <c r="J124" s="134">
        <f>[1]!Olekuvorrand($C124,$S125,$X125,$W125,$V125,J$4,[1]!juhe($S125,6),TRUE)</f>
        <v>68.387210369110107</v>
      </c>
      <c r="K124" s="134">
        <f>[1]!Olekuvorrand($C124,$S125,$X125,$W125,$V125,K$4,[1]!juhe($S125,6),TRUE)</f>
        <v>66.993653774261475</v>
      </c>
      <c r="L124" s="134">
        <f>[1]!Olekuvorrand($C124,$S125,$X125,$W125,$V125,L$4,[1]!juhe($S125,6),TRUE)</f>
        <v>65.663158893585205</v>
      </c>
      <c r="M124" s="134">
        <f>[1]!Olekuvorrand($C124,$S125,$X125,$W125,$V125,M$4,[1]!juhe($S125,6),TRUE)</f>
        <v>64.392387866973877</v>
      </c>
      <c r="N124" s="134">
        <f>[1]!Olekuvorrand($C124,$S125,$X125,$W125,$V125,N$4,[1]!juhe($S125,6),TRUE)</f>
        <v>63.177764415740967</v>
      </c>
      <c r="O124" s="223">
        <f>T125</f>
        <v>65</v>
      </c>
      <c r="Q124"/>
      <c r="R124"/>
      <c r="S124"/>
      <c r="T124"/>
      <c r="U124"/>
      <c r="V124"/>
      <c r="W124"/>
      <c r="X124"/>
      <c r="Y124"/>
    </row>
    <row r="125" spans="1:28" s="128" customFormat="1" x14ac:dyDescent="0.2">
      <c r="A125" s="220"/>
      <c r="B125" s="221"/>
      <c r="C125" s="222"/>
      <c r="D125" s="133" t="s">
        <v>32</v>
      </c>
      <c r="E125" s="134">
        <f>E124*[1]!juhe($S125,2)/10</f>
        <v>2146.7453272342677</v>
      </c>
      <c r="F125" s="134">
        <f>F124*[1]!juhe($S125,2)/10</f>
        <v>2097.0628817081447</v>
      </c>
      <c r="G125" s="134">
        <f>G124*[1]!juhe($S125,2)/10</f>
        <v>2049.7272956371303</v>
      </c>
      <c r="H125" s="134">
        <f>H124*[1]!juhe($S125,2)/10</f>
        <v>2004.6146976947784</v>
      </c>
      <c r="I125" s="134">
        <f>I124*[1]!juhe($S125,2)/10</f>
        <v>1961.6079123020172</v>
      </c>
      <c r="J125" s="134">
        <f>J124*[1]!juhe($S125,2)/10</f>
        <v>1920.5864160060883</v>
      </c>
      <c r="K125" s="134">
        <f>K124*[1]!juhe($S125,2)/10</f>
        <v>1881.4497725963593</v>
      </c>
      <c r="L125" s="134">
        <f>L124*[1]!juhe($S125,2)/10</f>
        <v>1844.0841543674469</v>
      </c>
      <c r="M125" s="134">
        <f>M124*[1]!juhe($S125,2)/10</f>
        <v>1808.3958208560944</v>
      </c>
      <c r="N125" s="134">
        <f>N124*[1]!juhe($S125,2)/10</f>
        <v>1774.2843358516693</v>
      </c>
      <c r="O125" s="223"/>
      <c r="Q125" t="str">
        <f>'Juhtme rež 110'!L$3</f>
        <v>128Y- 133Y</v>
      </c>
      <c r="R125">
        <f>'Juhtme rež 110'!L$4</f>
        <v>408.36004786668212</v>
      </c>
      <c r="S125" t="str">
        <f>'Juhtme rež 110'!L$5</f>
        <v>242-Al1/39-ST1A Hawk</v>
      </c>
      <c r="T125">
        <f>'Juhtme rež 110'!L$6</f>
        <v>65</v>
      </c>
      <c r="U125">
        <f>'Juhtme rež 110'!L$14</f>
        <v>5</v>
      </c>
      <c r="V125">
        <f>'Juhtme rež 110'!L$15</f>
        <v>8.1378025080713776E-2</v>
      </c>
      <c r="W125">
        <f>'Juhtme rež 110'!L$16</f>
        <v>-5</v>
      </c>
      <c r="X125">
        <f>'Juhtme rež 110'!L$17</f>
        <v>133.12631845474243</v>
      </c>
      <c r="Y125">
        <v>2</v>
      </c>
    </row>
    <row r="126" spans="1:28" s="128" customFormat="1" x14ac:dyDescent="0.2">
      <c r="A126" s="220"/>
      <c r="B126" s="221"/>
      <c r="C126" s="222"/>
      <c r="D126" s="133" t="str">
        <f>CONCATENATE(Y125,"T, [daN]")</f>
        <v>2T, [daN]</v>
      </c>
      <c r="E126" s="134">
        <f>E125*$Y125</f>
        <v>4293.4906544685355</v>
      </c>
      <c r="F126" s="134">
        <f t="shared" ref="F126:N126" si="8">F125*$Y125</f>
        <v>4194.1257634162894</v>
      </c>
      <c r="G126" s="134">
        <f t="shared" si="8"/>
        <v>4099.4545912742606</v>
      </c>
      <c r="H126" s="134">
        <f t="shared" si="8"/>
        <v>4009.2293953895569</v>
      </c>
      <c r="I126" s="134">
        <f t="shared" si="8"/>
        <v>3923.2158246040344</v>
      </c>
      <c r="J126" s="134">
        <f t="shared" si="8"/>
        <v>3841.1728320121765</v>
      </c>
      <c r="K126" s="134">
        <f t="shared" si="8"/>
        <v>3762.8995451927185</v>
      </c>
      <c r="L126" s="134">
        <f t="shared" si="8"/>
        <v>3688.1683087348938</v>
      </c>
      <c r="M126" s="134">
        <f t="shared" si="8"/>
        <v>3616.7916417121887</v>
      </c>
      <c r="N126" s="134">
        <f t="shared" si="8"/>
        <v>3548.5686717033386</v>
      </c>
      <c r="O126" s="223"/>
      <c r="Q126"/>
      <c r="R126"/>
      <c r="S126"/>
      <c r="T126"/>
      <c r="U126"/>
      <c r="V126"/>
      <c r="W126"/>
      <c r="X126"/>
      <c r="Y126"/>
    </row>
    <row r="127" spans="1:28" s="128" customFormat="1" x14ac:dyDescent="0.2">
      <c r="A127" s="220"/>
      <c r="B127" s="221"/>
      <c r="C127" s="222"/>
      <c r="D127" s="133" t="s">
        <v>31</v>
      </c>
      <c r="E127" s="135">
        <f>[1]!ripe([1]!Olekuvorrand($C124,$S125,$X125,$W125,$V125,E$4,[1]!juhe($S125,6),TRUE),[1]!juhe($S125,6),$C124,0)</f>
        <v>9.2443129944020015</v>
      </c>
      <c r="F127" s="135">
        <f>[1]!ripe([1]!Olekuvorrand($C124,$S125,$X125,$W125,$V125,F$4,[1]!juhe($S125,6),TRUE),[1]!juhe($S125,6),$C124,0)</f>
        <v>9.4633241078869261</v>
      </c>
      <c r="G127" s="135">
        <f>[1]!ripe([1]!Olekuvorrand($C124,$S125,$X125,$W125,$V125,G$4,[1]!juhe($S125,6),TRUE),[1]!juhe($S125,6),$C124,0)</f>
        <v>9.6818663470327184</v>
      </c>
      <c r="H127" s="135">
        <f>[1]!ripe([1]!Olekuvorrand($C124,$S125,$X125,$W125,$V125,H$4,[1]!juhe($S125,6),TRUE),[1]!juhe($S125,6),$C124,0)</f>
        <v>9.899750683782095</v>
      </c>
      <c r="I127" s="135">
        <f>[1]!ripe([1]!Olekuvorrand($C124,$S125,$X125,$W125,$V125,I$4,[1]!juhe($S125,6),TRUE),[1]!juhe($S125,6),$C124,0)</f>
        <v>10.116795308464312</v>
      </c>
      <c r="J127" s="135">
        <f>[1]!ripe([1]!Olekuvorrand($C124,$S125,$X125,$W125,$V125,J$4,[1]!juhe($S125,6),TRUE),[1]!juhe($S125,6),$C124,0)</f>
        <v>10.332878311975216</v>
      </c>
      <c r="K127" s="135">
        <f>[1]!ripe([1]!Olekuvorrand($C124,$S125,$X125,$W125,$V125,K$4,[1]!juhe($S125,6),TRUE),[1]!juhe($S125,6),$C124,0)</f>
        <v>10.547815845669694</v>
      </c>
      <c r="L127" s="135">
        <f>[1]!ripe([1]!Olekuvorrand($C124,$S125,$X125,$W125,$V125,L$4,[1]!juhe($S125,6),TRUE),[1]!juhe($S125,6),$C124,0)</f>
        <v>10.761540180920196</v>
      </c>
      <c r="M127" s="135">
        <f>[1]!ripe([1]!Olekuvorrand($C124,$S125,$X125,$W125,$V125,M$4,[1]!juhe($S125,6),TRUE),[1]!juhe($S125,6),$C124,0)</f>
        <v>10.973917045898066</v>
      </c>
      <c r="N127" s="135">
        <f>[1]!ripe([1]!Olekuvorrand($C124,$S125,$X125,$W125,$V125,N$4,[1]!juhe($S125,6),TRUE),[1]!juhe($S125,6),$C124,0)</f>
        <v>11.18489597367588</v>
      </c>
      <c r="O127" s="223"/>
      <c r="Q127"/>
      <c r="R127"/>
      <c r="S127"/>
      <c r="T127"/>
      <c r="U127"/>
      <c r="V127"/>
      <c r="W127"/>
      <c r="X127"/>
      <c r="Y127"/>
    </row>
    <row r="128" spans="1:28" s="128" customFormat="1" x14ac:dyDescent="0.2">
      <c r="A128" s="220"/>
      <c r="B128" s="221"/>
      <c r="C128" s="222"/>
      <c r="D128" s="133" t="s">
        <v>247</v>
      </c>
      <c r="E128" s="135">
        <f>[1]!ripe([1]!Olekuvorrand($C124,$S125,$X125,$W125,$V125,E$4,[1]!juhe($S125,6)),[1]!juhe($S125,6),$C124,0)</f>
        <v>9.7332472922362641</v>
      </c>
      <c r="F128" s="135">
        <f>[1]!ripe([1]!Olekuvorrand($C124,$S125,$X125,$W125,$V125,F$4,[1]!juhe($S125,6)),[1]!juhe($S125,6),$C124,0)</f>
        <v>9.9644694571372625</v>
      </c>
      <c r="G128" s="135">
        <f>[1]!ripe([1]!Olekuvorrand($C124,$S125,$X125,$W125,$V125,G$4,[1]!juhe($S125,6)),[1]!juhe($S125,6),$C124,0)</f>
        <v>10.193990547215236</v>
      </c>
      <c r="H128" s="135">
        <f>[1]!ripe([1]!Olekuvorrand($C124,$S125,$X125,$W125,$V125,H$4,[1]!juhe($S125,6)),[1]!juhe($S125,6),$C124,0)</f>
        <v>10.421713123367528</v>
      </c>
      <c r="I128" s="135">
        <f>[1]!ripe([1]!Olekuvorrand($C124,$S125,$X125,$W125,$V125,I$4,[1]!juhe($S125,6)),[1]!juhe($S125,6),$C124,0)</f>
        <v>10.647511307368072</v>
      </c>
      <c r="J128" s="135">
        <f>[1]!ripe([1]!Olekuvorrand($C124,$S125,$X125,$W125,$V125,J$4,[1]!juhe($S125,6)),[1]!juhe($S125,6),$C124,0)</f>
        <v>10.871334596288399</v>
      </c>
      <c r="K128" s="135">
        <f>[1]!ripe([1]!Olekuvorrand($C124,$S125,$X125,$W125,$V125,K$4,[1]!juhe($S125,6)),[1]!juhe($S125,6),$C124,0)</f>
        <v>11.093132343618111</v>
      </c>
      <c r="L128" s="135">
        <f>[1]!ripe([1]!Olekuvorrand($C124,$S125,$X125,$W125,$V125,L$4,[1]!juhe($S125,6)),[1]!juhe($S125,6),$C124,0)</f>
        <v>11.312844235900288</v>
      </c>
      <c r="M128" s="135">
        <f>[1]!ripe([1]!Olekuvorrand($C124,$S125,$X125,$W125,$V125,M$4,[1]!juhe($S125,6)),[1]!juhe($S125,6),$C124,0)</f>
        <v>11.530434691693822</v>
      </c>
      <c r="N128" s="135">
        <f>[1]!ripe([1]!Olekuvorrand($C124,$S125,$X125,$W125,$V125,N$4,[1]!juhe($S125,6)),[1]!juhe($S125,6),$C124,0)</f>
        <v>11.745913274973798</v>
      </c>
      <c r="O128" s="223"/>
      <c r="Q128"/>
      <c r="R128"/>
      <c r="S128"/>
      <c r="T128"/>
      <c r="U128"/>
      <c r="V128"/>
      <c r="W128"/>
      <c r="X128"/>
      <c r="Y128"/>
      <c r="AB128" s="136"/>
    </row>
    <row r="129" spans="1:28" x14ac:dyDescent="0.2">
      <c r="A129" s="114"/>
      <c r="B129" s="116" t="str">
        <f>Visangud!C85</f>
        <v>128Y-129Y</v>
      </c>
      <c r="C129" s="116">
        <f>Visangud!L85</f>
        <v>358.29593321724337</v>
      </c>
      <c r="D129" s="10" t="s">
        <v>31</v>
      </c>
      <c r="E129" s="12">
        <f>[1]!ripe(E$124,[1]!juhe($S$7,6),$C129,0)</f>
        <v>7.1165893591021216</v>
      </c>
      <c r="F129" s="12">
        <f>[1]!ripe(F$124,[1]!juhe($S$7,6),$C129,0)</f>
        <v>7.2851916295678407</v>
      </c>
      <c r="G129" s="12">
        <f>[1]!ripe(G$124,[1]!juhe($S$7,6),$C129,0)</f>
        <v>7.4534329444780036</v>
      </c>
      <c r="H129" s="12">
        <f>[1]!ripe(H$124,[1]!juhe($S$7,6),$C129,0)</f>
        <v>7.6211677835476683</v>
      </c>
      <c r="I129" s="12">
        <f>[1]!ripe(I$124,[1]!juhe($S$7,6),$C129,0)</f>
        <v>7.7882561834535498</v>
      </c>
      <c r="J129" s="12">
        <f>[1]!ripe(J$124,[1]!juhe($S$7,6),$C129,0)</f>
        <v>7.9546042943839943</v>
      </c>
      <c r="K129" s="12">
        <f>[1]!ripe(K$124,[1]!juhe($S$7,6),$C129,0)</f>
        <v>8.120070583343276</v>
      </c>
      <c r="L129" s="12">
        <f>[1]!ripe(L$124,[1]!juhe($S$7,6),$C129,0)</f>
        <v>8.2846029105098218</v>
      </c>
      <c r="M129" s="12">
        <f>[1]!ripe(M$124,[1]!juhe($S$7,6),$C129,0)</f>
        <v>8.4480979088224313</v>
      </c>
      <c r="N129" s="12">
        <f>[1]!ripe(N$124,[1]!juhe($S$7,6),$C129,0)</f>
        <v>8.610516727108612</v>
      </c>
      <c r="O129" s="117"/>
      <c r="Q129"/>
      <c r="R129"/>
      <c r="S129"/>
      <c r="T129"/>
      <c r="U129"/>
      <c r="V129"/>
      <c r="W129"/>
      <c r="X129"/>
      <c r="Y129"/>
      <c r="AB129" s="11"/>
    </row>
    <row r="130" spans="1:28" x14ac:dyDescent="0.2">
      <c r="A130" s="118"/>
      <c r="B130" s="116" t="str">
        <f>Visangud!C86</f>
        <v>129Y-130Y</v>
      </c>
      <c r="C130" s="116">
        <f>Visangud!L86</f>
        <v>430.97542514295236</v>
      </c>
      <c r="D130" s="10" t="s">
        <v>31</v>
      </c>
      <c r="E130" s="12">
        <f>[1]!ripe(E$124,[1]!juhe($S$7,6),$C130,0)</f>
        <v>10.296583904794089</v>
      </c>
      <c r="F130" s="12">
        <f>[1]!ripe(F$124,[1]!juhe($S$7,6),$C130,0)</f>
        <v>10.540524834471123</v>
      </c>
      <c r="G130" s="12">
        <f>[1]!ripe(G$124,[1]!juhe($S$7,6),$C130,0)</f>
        <v>10.783943518311544</v>
      </c>
      <c r="H130" s="12">
        <f>[1]!ripe(H$124,[1]!juhe($S$7,6),$C130,0)</f>
        <v>11.026629411383199</v>
      </c>
      <c r="I130" s="12">
        <f>[1]!ripe(I$124,[1]!juhe($S$7,6),$C130,0)</f>
        <v>11.268380008802207</v>
      </c>
      <c r="J130" s="12">
        <f>[1]!ripe(J$124,[1]!juhe($S$7,6),$C130,0)</f>
        <v>11.509059524672914</v>
      </c>
      <c r="K130" s="12">
        <f>[1]!ripe(K$124,[1]!juhe($S$7,6),$C130,0)</f>
        <v>11.748463183042645</v>
      </c>
      <c r="L130" s="12">
        <f>[1]!ripe(L$124,[1]!juhe($S$7,6),$C130,0)</f>
        <v>11.986515545801863</v>
      </c>
      <c r="M130" s="12">
        <f>[1]!ripe(M$124,[1]!juhe($S$7,6),$C130,0)</f>
        <v>12.22306705709383</v>
      </c>
      <c r="N130" s="12">
        <f>[1]!ripe(N$124,[1]!juhe($S$7,6),$C130,0)</f>
        <v>12.458061505391207</v>
      </c>
      <c r="O130" s="132"/>
      <c r="Q130"/>
      <c r="R130"/>
      <c r="S130"/>
      <c r="T130"/>
      <c r="U130"/>
      <c r="V130"/>
      <c r="W130"/>
      <c r="X130"/>
      <c r="Y130"/>
    </row>
    <row r="131" spans="1:28" x14ac:dyDescent="0.2">
      <c r="A131" s="118"/>
      <c r="B131" s="116" t="str">
        <f>Visangud!C87</f>
        <v>130Y-131Y</v>
      </c>
      <c r="C131" s="116">
        <f>Visangud!L87</f>
        <v>417.90286030752526</v>
      </c>
      <c r="D131" s="10" t="s">
        <v>31</v>
      </c>
      <c r="E131" s="12">
        <f>[1]!ripe(E$124,[1]!juhe($S$7,6),$C131,0)</f>
        <v>9.6814149954024522</v>
      </c>
      <c r="F131" s="12">
        <f>[1]!ripe(F$124,[1]!juhe($S$7,6),$C131,0)</f>
        <v>9.9107816859868958</v>
      </c>
      <c r="G131" s="12">
        <f>[1]!ripe(G$124,[1]!juhe($S$7,6),$C131,0)</f>
        <v>10.139657332287074</v>
      </c>
      <c r="H131" s="12">
        <f>[1]!ripe(H$124,[1]!juhe($S$7,6),$C131,0)</f>
        <v>10.367843968367671</v>
      </c>
      <c r="I131" s="12">
        <f>[1]!ripe(I$124,[1]!juhe($S$7,6),$C131,0)</f>
        <v>10.59515118798933</v>
      </c>
      <c r="J131" s="12">
        <f>[1]!ripe(J$124,[1]!juhe($S$7,6),$C131,0)</f>
        <v>10.821451317778198</v>
      </c>
      <c r="K131" s="12">
        <f>[1]!ripe(K$124,[1]!juhe($S$7,6),$C131,0)</f>
        <v>11.046551816111027</v>
      </c>
      <c r="L131" s="12">
        <f>[1]!ripe(L$124,[1]!juhe($S$7,6),$C131,0)</f>
        <v>11.270381751924496</v>
      </c>
      <c r="M131" s="12">
        <f>[1]!ripe(M$124,[1]!juhe($S$7,6),$C131,0)</f>
        <v>11.492800504569331</v>
      </c>
      <c r="N131" s="12">
        <f>[1]!ripe(N$124,[1]!juhe($S$7,6),$C131,0)</f>
        <v>11.713755220873177</v>
      </c>
      <c r="O131" s="132"/>
      <c r="Q131"/>
      <c r="R131"/>
      <c r="S131"/>
      <c r="T131"/>
      <c r="U131"/>
      <c r="V131"/>
      <c r="W131"/>
      <c r="X131"/>
      <c r="Y131"/>
    </row>
    <row r="132" spans="1:28" x14ac:dyDescent="0.2">
      <c r="A132" s="118"/>
      <c r="B132" s="116" t="str">
        <f>Visangud!C88</f>
        <v>131Y-132Y</v>
      </c>
      <c r="C132" s="116">
        <f>Visangud!L88</f>
        <v>450.38507029547009</v>
      </c>
      <c r="D132" s="10" t="s">
        <v>31</v>
      </c>
      <c r="E132" s="12">
        <f>[1]!ripe(E$124,[1]!juhe($S$7,6),$C132,0)</f>
        <v>11.244913546822863</v>
      </c>
      <c r="F132" s="12">
        <f>[1]!ripe(F$124,[1]!juhe($S$7,6),$C132,0)</f>
        <v>11.511321774067305</v>
      </c>
      <c r="G132" s="12">
        <f>[1]!ripe(G$124,[1]!juhe($S$7,6),$C132,0)</f>
        <v>11.777159655910086</v>
      </c>
      <c r="H132" s="12">
        <f>[1]!ripe(H$124,[1]!juhe($S$7,6),$C132,0)</f>
        <v>12.042197255939126</v>
      </c>
      <c r="I132" s="12">
        <f>[1]!ripe(I$124,[1]!juhe($S$7,6),$C132,0)</f>
        <v>12.306213418290195</v>
      </c>
      <c r="J132" s="12">
        <f>[1]!ripe(J$124,[1]!juhe($S$7,6),$C132,0)</f>
        <v>12.569059850998539</v>
      </c>
      <c r="K132" s="12">
        <f>[1]!ripe(K$124,[1]!juhe($S$7,6),$C132,0)</f>
        <v>12.830512917962556</v>
      </c>
      <c r="L132" s="12">
        <f>[1]!ripe(L$124,[1]!juhe($S$7,6),$C132,0)</f>
        <v>13.09049023311831</v>
      </c>
      <c r="M132" s="12">
        <f>[1]!ripe(M$124,[1]!juhe($S$7,6),$C132,0)</f>
        <v>13.348828466307474</v>
      </c>
      <c r="N132" s="12">
        <f>[1]!ripe(N$124,[1]!juhe($S$7,6),$C132,0)</f>
        <v>13.605466228843159</v>
      </c>
      <c r="O132" s="132"/>
      <c r="Q132"/>
      <c r="R132"/>
      <c r="S132"/>
      <c r="T132"/>
      <c r="U132"/>
      <c r="V132"/>
      <c r="W132"/>
      <c r="X132"/>
      <c r="Y132"/>
    </row>
    <row r="133" spans="1:28" x14ac:dyDescent="0.2">
      <c r="A133" s="118"/>
      <c r="B133" s="116" t="str">
        <f>Visangud!C89</f>
        <v>132Y-133Y</v>
      </c>
      <c r="C133" s="116">
        <f>Visangud!L89</f>
        <v>357.25802284874538</v>
      </c>
      <c r="D133" s="10" t="s">
        <v>31</v>
      </c>
      <c r="E133" s="12">
        <f>[1]!ripe(E$124,[1]!juhe($S$7,6),$C133,0)</f>
        <v>7.0754184566265579</v>
      </c>
      <c r="F133" s="12">
        <f>[1]!ripe(F$124,[1]!juhe($S$7,6),$C133,0)</f>
        <v>7.2430453290070096</v>
      </c>
      <c r="G133" s="12">
        <f>[1]!ripe(G$124,[1]!juhe($S$7,6),$C133,0)</f>
        <v>7.4103133340324776</v>
      </c>
      <c r="H133" s="12">
        <f>[1]!ripe(H$124,[1]!juhe($S$7,6),$C133,0)</f>
        <v>7.5770777932821716</v>
      </c>
      <c r="I133" s="12">
        <f>[1]!ripe(I$124,[1]!juhe($S$7,6),$C133,0)</f>
        <v>7.7431995531488154</v>
      </c>
      <c r="J133" s="12">
        <f>[1]!ripe(J$124,[1]!juhe($S$7,6),$C133,0)</f>
        <v>7.9085853067608127</v>
      </c>
      <c r="K133" s="12">
        <f>[1]!ripe(K$124,[1]!juhe($S$7,6),$C133,0)</f>
        <v>8.0730943399193205</v>
      </c>
      <c r="L133" s="12">
        <f>[1]!ripe(L$124,[1]!juhe($S$7,6),$C133,0)</f>
        <v>8.2366748144421287</v>
      </c>
      <c r="M133" s="12">
        <f>[1]!ripe(M$124,[1]!juhe($S$7,6),$C133,0)</f>
        <v>8.3992239612673032</v>
      </c>
      <c r="N133" s="12">
        <f>[1]!ripe(N$124,[1]!juhe($S$7,6),$C133,0)</f>
        <v>8.5607031539842069</v>
      </c>
      <c r="O133" s="132"/>
      <c r="Q133"/>
      <c r="R133"/>
      <c r="S133"/>
      <c r="T133"/>
      <c r="U133"/>
      <c r="V133"/>
      <c r="W133"/>
      <c r="X133"/>
      <c r="Y133"/>
    </row>
    <row r="134" spans="1:28" x14ac:dyDescent="0.2">
      <c r="A134" s="118"/>
      <c r="B134" s="130"/>
      <c r="C134" s="116">
        <f>Visangud!L90</f>
        <v>0</v>
      </c>
      <c r="D134" s="10" t="s">
        <v>31</v>
      </c>
      <c r="E134" s="12" t="e">
        <f>[1]!ripe(E$124,[1]!juhe($S$7,6),$C134,0)</f>
        <v>#VALUE!</v>
      </c>
      <c r="F134" s="12" t="e">
        <f>[1]!ripe(F$124,[1]!juhe($S$7,6),$C134,0)</f>
        <v>#VALUE!</v>
      </c>
      <c r="G134" s="12" t="e">
        <f>[1]!ripe(G$124,[1]!juhe($S$7,6),$C134,0)</f>
        <v>#VALUE!</v>
      </c>
      <c r="H134" s="12" t="e">
        <f>[1]!ripe(H$124,[1]!juhe($S$7,6),$C134,0)</f>
        <v>#VALUE!</v>
      </c>
      <c r="I134" s="12" t="e">
        <f>[1]!ripe(I$124,[1]!juhe($S$7,6),$C134,0)</f>
        <v>#VALUE!</v>
      </c>
      <c r="J134" s="12" t="e">
        <f>[1]!ripe(J$124,[1]!juhe($S$7,6),$C134,0)</f>
        <v>#VALUE!</v>
      </c>
      <c r="K134" s="12" t="e">
        <f>[1]!ripe(K$124,[1]!juhe($S$7,6),$C134,0)</f>
        <v>#VALUE!</v>
      </c>
      <c r="L134" s="12" t="e">
        <f>[1]!ripe(L$124,[1]!juhe($S$7,6),$C134,0)</f>
        <v>#VALUE!</v>
      </c>
      <c r="M134" s="12" t="e">
        <f>[1]!ripe(M$124,[1]!juhe($S$7,6),$C134,0)</f>
        <v>#VALUE!</v>
      </c>
      <c r="N134" s="12" t="e">
        <f>[1]!ripe(N$124,[1]!juhe($S$7,6),$C134,0)</f>
        <v>#VALUE!</v>
      </c>
      <c r="O134" s="132"/>
      <c r="Q134"/>
      <c r="R134"/>
      <c r="S134"/>
      <c r="T134"/>
      <c r="U134"/>
      <c r="V134"/>
      <c r="W134"/>
      <c r="X134"/>
      <c r="Y134"/>
    </row>
    <row r="135" spans="1:28" s="128" customFormat="1" hidden="1" x14ac:dyDescent="0.2">
      <c r="A135" s="220">
        <v>10</v>
      </c>
      <c r="B135" s="221" t="str">
        <f>Q136</f>
        <v>133Y- 136Y</v>
      </c>
      <c r="C135" s="222">
        <f>R136</f>
        <v>486.46286184943875</v>
      </c>
      <c r="D135" s="133" t="s">
        <v>137</v>
      </c>
      <c r="E135" s="134">
        <f>[1]!Olekuvorrand($C135,$S136,$X136,$W136,$V136,E$4,[1]!juhe($S136,6),TRUE)</f>
        <v>73.528587818145752</v>
      </c>
      <c r="F135" s="134">
        <f>[1]!Olekuvorrand($C135,$S136,$X136,$W136,$V136,F$4,[1]!juhe($S136,6),TRUE)</f>
        <v>72.264969348907471</v>
      </c>
      <c r="G135" s="134">
        <f>[1]!Olekuvorrand($C135,$S136,$X136,$W136,$V136,G$4,[1]!juhe($S136,6),TRUE)</f>
        <v>71.051180362701416</v>
      </c>
      <c r="H135" s="134">
        <f>[1]!Olekuvorrand($C135,$S136,$X136,$W136,$V136,H$4,[1]!juhe($S136,6),TRUE)</f>
        <v>69.884717464447021</v>
      </c>
      <c r="I135" s="134">
        <f>[1]!Olekuvorrand($C135,$S136,$X136,$W136,$V136,I$4,[1]!juhe($S136,6),TRUE)</f>
        <v>68.763077259063721</v>
      </c>
      <c r="J135" s="134">
        <f>[1]!Olekuvorrand($C135,$S136,$X136,$W136,$V136,J$4,[1]!juhe($S136,6),TRUE)</f>
        <v>67.6841139793396</v>
      </c>
      <c r="K135" s="134">
        <f>[1]!Olekuvorrand($C135,$S136,$X136,$W136,$V136,K$4,[1]!juhe($S136,6),TRUE)</f>
        <v>66.645562648773193</v>
      </c>
      <c r="L135" s="134">
        <f>[1]!Olekuvorrand($C135,$S136,$X136,$W136,$V136,L$4,[1]!juhe($S136,6),TRUE)</f>
        <v>65.645396709442139</v>
      </c>
      <c r="M135" s="134">
        <f>[1]!Olekuvorrand($C135,$S136,$X136,$W136,$V136,M$4,[1]!juhe($S136,6),TRUE)</f>
        <v>64.681708812713623</v>
      </c>
      <c r="N135" s="134">
        <f>[1]!Olekuvorrand($C135,$S136,$X136,$W136,$V136,N$4,[1]!juhe($S136,6),TRUE)</f>
        <v>63.752591609954834</v>
      </c>
      <c r="O135" s="223">
        <f>T136</f>
        <v>65</v>
      </c>
      <c r="Q135"/>
      <c r="R135"/>
      <c r="S135"/>
      <c r="T135"/>
      <c r="U135"/>
      <c r="V135"/>
      <c r="W135"/>
      <c r="X135"/>
      <c r="Y135"/>
    </row>
    <row r="136" spans="1:28" s="128" customFormat="1" x14ac:dyDescent="0.2">
      <c r="A136" s="220"/>
      <c r="B136" s="221"/>
      <c r="C136" s="222"/>
      <c r="D136" s="133" t="s">
        <v>32</v>
      </c>
      <c r="E136" s="134">
        <f>E135*[1]!juhe($S136,2)/10</f>
        <v>2064.9768602848048</v>
      </c>
      <c r="F136" s="134">
        <f>F135*[1]!juhe($S136,2)/10</f>
        <v>2029.4893991947174</v>
      </c>
      <c r="G136" s="134">
        <f>G135*[1]!juhe($S136,2)/10</f>
        <v>1995.4013493061066</v>
      </c>
      <c r="H136" s="134">
        <f>H135*[1]!juhe($S136,2)/10</f>
        <v>1962.6424052715302</v>
      </c>
      <c r="I136" s="134">
        <f>I135*[1]!juhe($S136,2)/10</f>
        <v>1931.1422617435455</v>
      </c>
      <c r="J136" s="134">
        <f>J135*[1]!juhe($S136,2)/10</f>
        <v>1900.8406569957733</v>
      </c>
      <c r="K136" s="134">
        <f>K135*[1]!juhe($S136,2)/10</f>
        <v>1871.6739814281464</v>
      </c>
      <c r="L136" s="134">
        <f>L135*[1]!juhe($S136,2)/10</f>
        <v>1843.585321187973</v>
      </c>
      <c r="M136" s="134">
        <f>M135*[1]!juhe($S136,2)/10</f>
        <v>1816.5211102962494</v>
      </c>
      <c r="N136" s="134">
        <f>N135*[1]!juhe($S136,2)/10</f>
        <v>1790.4277827739716</v>
      </c>
      <c r="O136" s="223"/>
      <c r="Q136" t="str">
        <f>'Juhtme rež 110'!M$3</f>
        <v>133Y- 136Y</v>
      </c>
      <c r="R136">
        <f>'Juhtme rež 110'!M$4</f>
        <v>486.46286184943875</v>
      </c>
      <c r="S136" t="str">
        <f>'Juhtme rež 110'!M$5</f>
        <v>242-Al1/39-ST1A Hawk</v>
      </c>
      <c r="T136">
        <f>'Juhtme rež 110'!M$6</f>
        <v>65</v>
      </c>
      <c r="U136">
        <f>'Juhtme rež 110'!M$14</f>
        <v>5</v>
      </c>
      <c r="V136">
        <f>'Juhtme rež 110'!M$15</f>
        <v>8.1040503223069438E-2</v>
      </c>
      <c r="W136">
        <f>'Juhtme rež 110'!M$16</f>
        <v>-5</v>
      </c>
      <c r="X136">
        <f>'Juhtme rež 110'!M$17</f>
        <v>137.17144727706909</v>
      </c>
      <c r="Y136">
        <v>2</v>
      </c>
    </row>
    <row r="137" spans="1:28" s="128" customFormat="1" x14ac:dyDescent="0.2">
      <c r="A137" s="220"/>
      <c r="B137" s="221"/>
      <c r="C137" s="222"/>
      <c r="D137" s="133" t="str">
        <f>CONCATENATE(Y136,"T, [daN]")</f>
        <v>2T, [daN]</v>
      </c>
      <c r="E137" s="134">
        <f>E136*$Y136</f>
        <v>4129.9537205696097</v>
      </c>
      <c r="F137" s="134">
        <f t="shared" ref="F137:N137" si="9">F136*$Y136</f>
        <v>4058.9787983894348</v>
      </c>
      <c r="G137" s="134">
        <f t="shared" si="9"/>
        <v>3990.8026986122131</v>
      </c>
      <c r="H137" s="134">
        <f t="shared" si="9"/>
        <v>3925.2848105430603</v>
      </c>
      <c r="I137" s="134">
        <f t="shared" si="9"/>
        <v>3862.2845234870911</v>
      </c>
      <c r="J137" s="134">
        <f t="shared" si="9"/>
        <v>3801.6813139915466</v>
      </c>
      <c r="K137" s="134">
        <f t="shared" si="9"/>
        <v>3743.3479628562927</v>
      </c>
      <c r="L137" s="134">
        <f t="shared" si="9"/>
        <v>3687.170642375946</v>
      </c>
      <c r="M137" s="134">
        <f t="shared" si="9"/>
        <v>3633.0422205924988</v>
      </c>
      <c r="N137" s="134">
        <f t="shared" si="9"/>
        <v>3580.8555655479431</v>
      </c>
      <c r="O137" s="223"/>
      <c r="Q137"/>
      <c r="R137"/>
      <c r="S137"/>
      <c r="T137"/>
      <c r="U137"/>
      <c r="V137"/>
      <c r="W137"/>
      <c r="X137"/>
      <c r="Y137"/>
    </row>
    <row r="138" spans="1:28" s="128" customFormat="1" x14ac:dyDescent="0.2">
      <c r="A138" s="220"/>
      <c r="B138" s="221"/>
      <c r="C138" s="222"/>
      <c r="D138" s="133" t="s">
        <v>31</v>
      </c>
      <c r="E138" s="135">
        <f>[1]!ripe([1]!Olekuvorrand($C135,$S136,$X136,$W136,$V136,E$4,[1]!juhe($S136,6),TRUE),[1]!juhe($S136,6),$C135,0)</f>
        <v>13.638068486441322</v>
      </c>
      <c r="F138" s="135">
        <f>[1]!ripe([1]!Olekuvorrand($C135,$S136,$X136,$W136,$V136,F$4,[1]!juhe($S136,6),TRUE),[1]!juhe($S136,6),$C135,0)</f>
        <v>13.876542471547417</v>
      </c>
      <c r="G138" s="135">
        <f>[1]!ripe([1]!Olekuvorrand($C135,$S136,$X136,$W136,$V136,G$4,[1]!juhe($S136,6),TRUE),[1]!juhe($S136,6),$C135,0)</f>
        <v>14.113599679219462</v>
      </c>
      <c r="H138" s="135">
        <f>[1]!ripe([1]!Olekuvorrand($C135,$S136,$X136,$W136,$V136,H$4,[1]!juhe($S136,6),TRUE),[1]!juhe($S136,6),$C135,0)</f>
        <v>14.349173220673642</v>
      </c>
      <c r="I138" s="135">
        <f>[1]!ripe([1]!Olekuvorrand($C135,$S136,$X136,$W136,$V136,I$4,[1]!juhe($S136,6),TRUE),[1]!juhe($S136,6),$C135,0)</f>
        <v>14.583232111576399</v>
      </c>
      <c r="J138" s="135">
        <f>[1]!ripe([1]!Olekuvorrand($C135,$S136,$X136,$W136,$V136,J$4,[1]!juhe($S136,6),TRUE),[1]!juhe($S136,6),$C135,0)</f>
        <v>14.815705745683326</v>
      </c>
      <c r="K138" s="135">
        <f>[1]!ripe([1]!Olekuvorrand($C135,$S136,$X136,$W136,$V136,K$4,[1]!juhe($S136,6),TRUE),[1]!juhe($S136,6),$C135,0)</f>
        <v>15.046581895631217</v>
      </c>
      <c r="L138" s="135">
        <f>[1]!ripe([1]!Olekuvorrand($C135,$S136,$X136,$W136,$V136,L$4,[1]!juhe($S136,6),TRUE),[1]!juhe($S136,6),$C135,0)</f>
        <v>15.275829938444874</v>
      </c>
      <c r="M138" s="135">
        <f>[1]!ripe([1]!Olekuvorrand($C135,$S136,$X136,$W136,$V136,M$4,[1]!juhe($S136,6),TRUE),[1]!juhe($S136,6),$C135,0)</f>
        <v>15.503423375513576</v>
      </c>
      <c r="N138" s="135">
        <f>[1]!ripe([1]!Olekuvorrand($C135,$S136,$X136,$W136,$V136,N$4,[1]!juhe($S136,6),TRUE),[1]!juhe($S136,6),$C135,0)</f>
        <v>15.729367090052596</v>
      </c>
      <c r="O138" s="223"/>
      <c r="Q138"/>
      <c r="R138"/>
      <c r="S138"/>
      <c r="T138"/>
      <c r="U138"/>
      <c r="V138"/>
      <c r="W138"/>
      <c r="X138"/>
      <c r="Y138"/>
    </row>
    <row r="139" spans="1:28" s="128" customFormat="1" x14ac:dyDescent="0.2">
      <c r="A139" s="220"/>
      <c r="B139" s="221"/>
      <c r="C139" s="222"/>
      <c r="D139" s="133" t="s">
        <v>247</v>
      </c>
      <c r="E139" s="135">
        <f>[1]!ripe([1]!Olekuvorrand($C135,$S136,$X136,$W136,$V136,E$4,[1]!juhe($S136,6)),[1]!juhe($S136,6),$C135,0)</f>
        <v>14.222676217679147</v>
      </c>
      <c r="F139" s="135">
        <f>[1]!ripe([1]!Olekuvorrand($C135,$S136,$X136,$W136,$V136,F$4,[1]!juhe($S136,6)),[1]!juhe($S136,6),$C135,0)</f>
        <v>14.467880644395924</v>
      </c>
      <c r="G139" s="135">
        <f>[1]!ripe([1]!Olekuvorrand($C135,$S136,$X136,$W136,$V136,G$4,[1]!juhe($S136,6)),[1]!juhe($S136,6),$C135,0)</f>
        <v>14.710978131323758</v>
      </c>
      <c r="H139" s="135">
        <f>[1]!ripe([1]!Olekuvorrand($C135,$S136,$X136,$W136,$V136,H$4,[1]!juhe($S136,6)),[1]!juhe($S136,6),$C135,0)</f>
        <v>14.95195931331186</v>
      </c>
      <c r="I139" s="135">
        <f>[1]!ripe([1]!Olekuvorrand($C135,$S136,$X136,$W136,$V136,I$4,[1]!juhe($S136,6)),[1]!juhe($S136,6),$C135,0)</f>
        <v>15.190782839764811</v>
      </c>
      <c r="J139" s="135">
        <f>[1]!ripe([1]!Olekuvorrand($C135,$S136,$X136,$W136,$V136,J$4,[1]!juhe($S136,6)),[1]!juhe($S136,6),$C135,0)</f>
        <v>15.427506971649688</v>
      </c>
      <c r="K139" s="135">
        <f>[1]!ripe([1]!Olekuvorrand($C135,$S136,$X136,$W136,$V136,K$4,[1]!juhe($S136,6)),[1]!juhe($S136,6),$C135,0)</f>
        <v>15.662096822443477</v>
      </c>
      <c r="L139" s="135">
        <f>[1]!ripe([1]!Olekuvorrand($C135,$S136,$X136,$W136,$V136,L$4,[1]!juhe($S136,6)),[1]!juhe($S136,6),$C135,0)</f>
        <v>15.8946154171597</v>
      </c>
      <c r="M139" s="135">
        <f>[1]!ripe([1]!Olekuvorrand($C135,$S136,$X136,$W136,$V136,M$4,[1]!juhe($S136,6)),[1]!juhe($S136,6),$C135,0)</f>
        <v>16.125018306676921</v>
      </c>
      <c r="N139" s="135">
        <f>[1]!ripe([1]!Olekuvorrand($C135,$S136,$X136,$W136,$V136,N$4,[1]!juhe($S136,6)),[1]!juhe($S136,6),$C135,0)</f>
        <v>16.353388027936518</v>
      </c>
      <c r="O139" s="223"/>
      <c r="Q139"/>
      <c r="R139"/>
      <c r="S139"/>
      <c r="T139"/>
      <c r="U139"/>
      <c r="V139"/>
      <c r="W139"/>
      <c r="X139"/>
      <c r="Y139"/>
      <c r="AB139" s="136"/>
    </row>
    <row r="140" spans="1:28" x14ac:dyDescent="0.2">
      <c r="A140" s="114"/>
      <c r="B140" s="116" t="str">
        <f>Visangud!C90</f>
        <v>133Y-134Y</v>
      </c>
      <c r="C140" s="116">
        <f>Visangud!M90</f>
        <v>474.22971982987457</v>
      </c>
      <c r="D140" s="10" t="s">
        <v>31</v>
      </c>
      <c r="E140" s="12">
        <f>[1]!ripe(E$135,[1]!juhe($S$7,6),$C140,0)</f>
        <v>12.960776494028607</v>
      </c>
      <c r="F140" s="12">
        <f>[1]!ripe(F$135,[1]!juhe($S$7,6),$C140,0)</f>
        <v>13.187407414944808</v>
      </c>
      <c r="G140" s="12">
        <f>[1]!ripe(G$135,[1]!juhe($S$7,6),$C140,0)</f>
        <v>13.412691918244558</v>
      </c>
      <c r="H140" s="12">
        <f>[1]!ripe(H$135,[1]!juhe($S$7,6),$C140,0)</f>
        <v>13.636566436966168</v>
      </c>
      <c r="I140" s="12">
        <f>[1]!ripe(I$135,[1]!juhe($S$7,6),$C140,0)</f>
        <v>13.859001525516044</v>
      </c>
      <c r="J140" s="12">
        <f>[1]!ripe(J$135,[1]!juhe($S$7,6),$C140,0)</f>
        <v>14.079930084087954</v>
      </c>
      <c r="K140" s="12">
        <f>[1]!ripe(K$135,[1]!juhe($S$7,6),$C140,0)</f>
        <v>14.299340492552421</v>
      </c>
      <c r="L140" s="12">
        <f>[1]!ripe(L$135,[1]!juhe($S$7,6),$C140,0)</f>
        <v>14.517203648728476</v>
      </c>
      <c r="M140" s="12">
        <f>[1]!ripe(M$135,[1]!juhe($S$7,6),$C140,0)</f>
        <v>14.733494369975977</v>
      </c>
      <c r="N140" s="12">
        <f>[1]!ripe(N$135,[1]!juhe($S$7,6),$C140,0)</f>
        <v>14.948217297000593</v>
      </c>
      <c r="O140" s="117"/>
      <c r="Q140"/>
      <c r="R140"/>
      <c r="S140"/>
      <c r="T140"/>
      <c r="U140"/>
      <c r="V140"/>
      <c r="W140"/>
      <c r="X140"/>
      <c r="Y140"/>
      <c r="AB140" s="11"/>
    </row>
    <row r="141" spans="1:28" x14ac:dyDescent="0.2">
      <c r="A141" s="118"/>
      <c r="B141" s="116" t="str">
        <f>Visangud!C91</f>
        <v>134Y-135Y</v>
      </c>
      <c r="C141" s="116">
        <f>Visangud!M91</f>
        <v>492.24752442860472</v>
      </c>
      <c r="D141" s="10" t="s">
        <v>31</v>
      </c>
      <c r="E141" s="12">
        <f>[1]!ripe(E$135,[1]!juhe($S$7,6),$C141,0)</f>
        <v>13.964344926275899</v>
      </c>
      <c r="F141" s="12">
        <f>[1]!ripe(F$135,[1]!juhe($S$7,6),$C141,0)</f>
        <v>14.208524150575574</v>
      </c>
      <c r="G141" s="12">
        <f>[1]!ripe(G$135,[1]!juhe($S$7,6),$C141,0)</f>
        <v>14.451252702531692</v>
      </c>
      <c r="H141" s="12">
        <f>[1]!ripe(H$135,[1]!juhe($S$7,6),$C141,0)</f>
        <v>14.692462093116657</v>
      </c>
      <c r="I141" s="12">
        <f>[1]!ripe(I$135,[1]!juhe($S$7,6),$C141,0)</f>
        <v>14.932120596729328</v>
      </c>
      <c r="J141" s="12">
        <f>[1]!ripe(J$135,[1]!juhe($S$7,6),$C141,0)</f>
        <v>15.170155917945191</v>
      </c>
      <c r="K141" s="12">
        <f>[1]!ripe(K$135,[1]!juhe($S$7,6),$C141,0)</f>
        <v>15.406555536874237</v>
      </c>
      <c r="L141" s="12">
        <f>[1]!ripe(L$135,[1]!juhe($S$7,6),$C141,0)</f>
        <v>15.641288097918803</v>
      </c>
      <c r="M141" s="12">
        <f>[1]!ripe(M$135,[1]!juhe($S$7,6),$C141,0)</f>
        <v>15.874326468516788</v>
      </c>
      <c r="N141" s="12">
        <f>[1]!ripe(N$135,[1]!juhe($S$7,6),$C141,0)</f>
        <v>16.105675648709255</v>
      </c>
      <c r="O141" s="132"/>
      <c r="Q141"/>
      <c r="R141"/>
      <c r="S141"/>
      <c r="T141"/>
      <c r="U141"/>
      <c r="V141"/>
      <c r="W141"/>
      <c r="X141"/>
      <c r="Y141"/>
    </row>
    <row r="142" spans="1:28" x14ac:dyDescent="0.2">
      <c r="A142" s="118"/>
      <c r="B142" s="116" t="str">
        <f>Visangud!C92</f>
        <v>135Y-136Y</v>
      </c>
      <c r="C142" s="116">
        <f>Visangud!M92</f>
        <v>492.24662023922019</v>
      </c>
      <c r="D142" s="10" t="s">
        <v>31</v>
      </c>
      <c r="E142" s="12">
        <f>[1]!ripe(E$135,[1]!juhe($S$7,6),$C142,0)</f>
        <v>13.964293625252648</v>
      </c>
      <c r="F142" s="12">
        <f>[1]!ripe(F$135,[1]!juhe($S$7,6),$C142,0)</f>
        <v>14.208471952507448</v>
      </c>
      <c r="G142" s="12">
        <f>[1]!ripe(G$135,[1]!juhe($S$7,6),$C142,0)</f>
        <v>14.451199612748045</v>
      </c>
      <c r="H142" s="12">
        <f>[1]!ripe(H$135,[1]!juhe($S$7,6),$C142,0)</f>
        <v>14.692408117198458</v>
      </c>
      <c r="I142" s="12">
        <f>[1]!ripe(I$135,[1]!juhe($S$7,6),$C142,0)</f>
        <v>14.932065740374092</v>
      </c>
      <c r="J142" s="12">
        <f>[1]!ripe(J$135,[1]!juhe($S$7,6),$C142,0)</f>
        <v>15.170100187116027</v>
      </c>
      <c r="K142" s="12">
        <f>[1]!ripe(K$135,[1]!juhe($S$7,6),$C142,0)</f>
        <v>15.406498937580249</v>
      </c>
      <c r="L142" s="12">
        <f>[1]!ripe(L$135,[1]!juhe($S$7,6),$C142,0)</f>
        <v>15.641230636284288</v>
      </c>
      <c r="M142" s="12">
        <f>[1]!ripe(M$135,[1]!juhe($S$7,6),$C142,0)</f>
        <v>15.874268150765719</v>
      </c>
      <c r="N142" s="12">
        <f>[1]!ripe(N$135,[1]!juhe($S$7,6),$C142,0)</f>
        <v>16.105616481047235</v>
      </c>
      <c r="O142" s="132"/>
      <c r="Q142"/>
      <c r="R142"/>
      <c r="S142"/>
      <c r="T142"/>
      <c r="U142"/>
      <c r="V142"/>
      <c r="W142"/>
      <c r="X142"/>
      <c r="Y142"/>
    </row>
    <row r="143" spans="1:28" x14ac:dyDescent="0.2">
      <c r="A143" s="118"/>
      <c r="B143" s="130"/>
      <c r="C143" s="116">
        <f>Visangud!M93</f>
        <v>0</v>
      </c>
      <c r="D143" s="10" t="s">
        <v>31</v>
      </c>
      <c r="E143" s="12" t="e">
        <f>[1]!ripe(E$135,[1]!juhe($S$7,6),$C143,0)</f>
        <v>#VALUE!</v>
      </c>
      <c r="F143" s="12" t="e">
        <f>[1]!ripe(F$135,[1]!juhe($S$7,6),$C143,0)</f>
        <v>#VALUE!</v>
      </c>
      <c r="G143" s="12" t="e">
        <f>[1]!ripe(G$135,[1]!juhe($S$7,6),$C143,0)</f>
        <v>#VALUE!</v>
      </c>
      <c r="H143" s="12" t="e">
        <f>[1]!ripe(H$135,[1]!juhe($S$7,6),$C143,0)</f>
        <v>#VALUE!</v>
      </c>
      <c r="I143" s="12" t="e">
        <f>[1]!ripe(I$135,[1]!juhe($S$7,6),$C143,0)</f>
        <v>#VALUE!</v>
      </c>
      <c r="J143" s="12" t="e">
        <f>[1]!ripe(J$135,[1]!juhe($S$7,6),$C143,0)</f>
        <v>#VALUE!</v>
      </c>
      <c r="K143" s="12" t="e">
        <f>[1]!ripe(K$135,[1]!juhe($S$7,6),$C143,0)</f>
        <v>#VALUE!</v>
      </c>
      <c r="L143" s="12" t="e">
        <f>[1]!ripe(L$135,[1]!juhe($S$7,6),$C143,0)</f>
        <v>#VALUE!</v>
      </c>
      <c r="M143" s="12" t="e">
        <f>[1]!ripe(M$135,[1]!juhe($S$7,6),$C143,0)</f>
        <v>#VALUE!</v>
      </c>
      <c r="N143" s="12" t="e">
        <f>[1]!ripe(N$135,[1]!juhe($S$7,6),$C143,0)</f>
        <v>#VALUE!</v>
      </c>
      <c r="O143" s="132"/>
      <c r="Q143"/>
      <c r="R143"/>
      <c r="S143"/>
      <c r="T143"/>
      <c r="U143"/>
      <c r="V143"/>
      <c r="W143"/>
      <c r="X143"/>
      <c r="Y143"/>
    </row>
    <row r="144" spans="1:28" s="128" customFormat="1" hidden="1" x14ac:dyDescent="0.2">
      <c r="A144" s="220">
        <v>11</v>
      </c>
      <c r="B144" s="221" t="str">
        <f>Q145</f>
        <v>136Y- 137Y</v>
      </c>
      <c r="C144" s="222">
        <f>R145</f>
        <v>401.94242982916825</v>
      </c>
      <c r="D144" s="133" t="s">
        <v>137</v>
      </c>
      <c r="E144" s="134">
        <f>[1]!Olekuvorrand($C144,$S145,$X145,$W145,$V145,E$4,[1]!juhe($S145,6),TRUE)</f>
        <v>76.732456684112549</v>
      </c>
      <c r="F144" s="134">
        <f>[1]!Olekuvorrand($C144,$S145,$X145,$W145,$V145,F$4,[1]!juhe($S145,6),TRUE)</f>
        <v>74.911534786224365</v>
      </c>
      <c r="G144" s="134">
        <f>[1]!Olekuvorrand($C144,$S145,$X145,$W145,$V145,G$4,[1]!juhe($S145,6),TRUE)</f>
        <v>73.177635669708252</v>
      </c>
      <c r="H144" s="134">
        <f>[1]!Olekuvorrand($C144,$S145,$X145,$W145,$V145,H$4,[1]!juhe($S145,6),TRUE)</f>
        <v>71.526229381561279</v>
      </c>
      <c r="I144" s="134">
        <f>[1]!Olekuvorrand($C144,$S145,$X145,$W145,$V145,I$4,[1]!juhe($S145,6),TRUE)</f>
        <v>69.953024387359619</v>
      </c>
      <c r="J144" s="134">
        <f>[1]!Olekuvorrand($C144,$S145,$X145,$W145,$V145,J$4,[1]!juhe($S145,6),TRUE)</f>
        <v>68.453609943389893</v>
      </c>
      <c r="K144" s="134">
        <f>[1]!Olekuvorrand($C144,$S145,$X145,$W145,$V145,K$4,[1]!juhe($S145,6),TRUE)</f>
        <v>67.024052143096924</v>
      </c>
      <c r="L144" s="134">
        <f>[1]!Olekuvorrand($C144,$S145,$X145,$W145,$V145,L$4,[1]!juhe($S145,6),TRUE)</f>
        <v>65.660417079925537</v>
      </c>
      <c r="M144" s="134">
        <f>[1]!Olekuvorrand($C144,$S145,$X145,$W145,$V145,M$4,[1]!juhe($S145,6),TRUE)</f>
        <v>64.358890056610107</v>
      </c>
      <c r="N144" s="134">
        <f>[1]!Olekuvorrand($C144,$S145,$X145,$W145,$V145,N$4,[1]!juhe($S145,6),TRUE)</f>
        <v>63.116014003753662</v>
      </c>
      <c r="O144" s="223">
        <f>T145</f>
        <v>65</v>
      </c>
      <c r="Q144"/>
      <c r="R144"/>
      <c r="S144"/>
      <c r="T144"/>
      <c r="U144"/>
      <c r="V144"/>
      <c r="W144"/>
      <c r="X144"/>
      <c r="Y144"/>
    </row>
    <row r="145" spans="1:28" s="128" customFormat="1" x14ac:dyDescent="0.2">
      <c r="A145" s="220"/>
      <c r="B145" s="221"/>
      <c r="C145" s="222"/>
      <c r="D145" s="133" t="s">
        <v>32</v>
      </c>
      <c r="E145" s="134">
        <f>E144*[1]!juhe($S145,2)/10</f>
        <v>2154.9543135166164</v>
      </c>
      <c r="F145" s="134">
        <f>F144*[1]!juhe($S145,2)/10</f>
        <v>2103.8155429363246</v>
      </c>
      <c r="G145" s="134">
        <f>G144*[1]!juhe($S145,2)/10</f>
        <v>2055.1207201480861</v>
      </c>
      <c r="H145" s="134">
        <f>H144*[1]!juhe($S145,2)/10</f>
        <v>2008.742625951767</v>
      </c>
      <c r="I145" s="134">
        <f>I144*[1]!juhe($S145,2)/10</f>
        <v>1964.5607368946075</v>
      </c>
      <c r="J145" s="134">
        <f>J144*[1]!juhe($S145,2)/10</f>
        <v>1922.4511816501617</v>
      </c>
      <c r="K145" s="134">
        <f>K144*[1]!juhe($S145,2)/10</f>
        <v>1882.303480386734</v>
      </c>
      <c r="L145" s="134">
        <f>L144*[1]!juhe($S145,2)/10</f>
        <v>1844.0071532726288</v>
      </c>
      <c r="M145" s="134">
        <f>M144*[1]!juhe($S145,2)/10</f>
        <v>1807.4550683498383</v>
      </c>
      <c r="N145" s="134">
        <f>N144*[1]!juhe($S145,2)/10</f>
        <v>1772.5501372814178</v>
      </c>
      <c r="O145" s="223"/>
      <c r="Q145" t="str">
        <f>'Juhtme rež 110'!N$3</f>
        <v>136Y- 137Y</v>
      </c>
      <c r="R145">
        <f>'Juhtme rež 110'!N$4</f>
        <v>401.94242982916825</v>
      </c>
      <c r="S145" t="str">
        <f>'Juhtme rež 110'!N$5</f>
        <v>242-Al1/39-ST1A Hawk</v>
      </c>
      <c r="T145">
        <f>'Juhtme rež 110'!N$6</f>
        <v>65</v>
      </c>
      <c r="U145">
        <f>'Juhtme rež 110'!N$14</f>
        <v>5</v>
      </c>
      <c r="V145">
        <f>'Juhtme rež 110'!N$15</f>
        <v>8.140880348097583E-2</v>
      </c>
      <c r="W145">
        <f>'Juhtme rež 110'!N$16</f>
        <v>-5</v>
      </c>
      <c r="X145">
        <f>'Juhtme rež 110'!N$17</f>
        <v>132.7328085899353</v>
      </c>
      <c r="Y145">
        <v>2</v>
      </c>
    </row>
    <row r="146" spans="1:28" s="128" customFormat="1" x14ac:dyDescent="0.2">
      <c r="A146" s="220"/>
      <c r="B146" s="221"/>
      <c r="C146" s="222"/>
      <c r="D146" s="133" t="str">
        <f>CONCATENATE(Y145,"T, [daN]")</f>
        <v>2T, [daN]</v>
      </c>
      <c r="E146" s="134">
        <f>E145*$Y145</f>
        <v>4309.9086270332327</v>
      </c>
      <c r="F146" s="134">
        <f t="shared" ref="F146:N146" si="10">F145*$Y145</f>
        <v>4207.6310858726492</v>
      </c>
      <c r="G146" s="134">
        <f t="shared" si="10"/>
        <v>4110.2414402961722</v>
      </c>
      <c r="H146" s="134">
        <f t="shared" si="10"/>
        <v>4017.4852519035339</v>
      </c>
      <c r="I146" s="134">
        <f t="shared" si="10"/>
        <v>3929.1214737892151</v>
      </c>
      <c r="J146" s="134">
        <f t="shared" si="10"/>
        <v>3844.9023633003235</v>
      </c>
      <c r="K146" s="134">
        <f t="shared" si="10"/>
        <v>3764.606960773468</v>
      </c>
      <c r="L146" s="134">
        <f t="shared" si="10"/>
        <v>3688.0143065452576</v>
      </c>
      <c r="M146" s="134">
        <f t="shared" si="10"/>
        <v>3614.9101366996765</v>
      </c>
      <c r="N146" s="134">
        <f t="shared" si="10"/>
        <v>3545.1002745628357</v>
      </c>
      <c r="O146" s="223"/>
      <c r="Q146"/>
      <c r="R146"/>
      <c r="S146"/>
      <c r="T146"/>
      <c r="U146"/>
      <c r="V146"/>
      <c r="W146"/>
      <c r="X146"/>
      <c r="Y146"/>
    </row>
    <row r="147" spans="1:28" s="128" customFormat="1" x14ac:dyDescent="0.2">
      <c r="A147" s="220"/>
      <c r="B147" s="221"/>
      <c r="C147" s="222"/>
      <c r="D147" s="133" t="s">
        <v>31</v>
      </c>
      <c r="E147" s="135">
        <f>[1]!ripe([1]!Olekuvorrand($C144,$S145,$X145,$W145,$V145,E$4,[1]!juhe($S145,6),TRUE),[1]!juhe($S145,6),$C144,0)</f>
        <v>8.9219198098825068</v>
      </c>
      <c r="F147" s="135">
        <f>[1]!ripe([1]!Olekuvorrand($C144,$S145,$X145,$W145,$V145,F$4,[1]!juhe($S145,6),TRUE),[1]!juhe($S145,6),$C144,0)</f>
        <v>9.1387905387946713</v>
      </c>
      <c r="G147" s="135">
        <f>[1]!ripe([1]!Olekuvorrand($C144,$S145,$X145,$W145,$V145,G$4,[1]!juhe($S145,6),TRUE),[1]!juhe($S145,6),$C144,0)</f>
        <v>9.3553285656962597</v>
      </c>
      <c r="H147" s="135">
        <f>[1]!ripe([1]!Olekuvorrand($C144,$S145,$X145,$W145,$V145,H$4,[1]!juhe($S145,6),TRUE),[1]!juhe($S145,6),$C144,0)</f>
        <v>9.5713255300917357</v>
      </c>
      <c r="I147" s="135">
        <f>[1]!ripe([1]!Olekuvorrand($C144,$S145,$X145,$W145,$V145,I$4,[1]!juhe($S145,6),TRUE),[1]!juhe($S145,6),$C144,0)</f>
        <v>9.7865793701786146</v>
      </c>
      <c r="J147" s="135">
        <f>[1]!ripe([1]!Olekuvorrand($C144,$S145,$X145,$W145,$V145,J$4,[1]!juhe($S145,6),TRUE),[1]!juhe($S145,6),$C144,0)</f>
        <v>10.00094554424653</v>
      </c>
      <c r="K147" s="135">
        <f>[1]!ripe([1]!Olekuvorrand($C144,$S145,$X145,$W145,$V145,K$4,[1]!juhe($S145,6),TRUE),[1]!juhe($S145,6),$C144,0)</f>
        <v>10.214255979171574</v>
      </c>
      <c r="L147" s="135">
        <f>[1]!ripe([1]!Olekuvorrand($C144,$S145,$X145,$W145,$V145,L$4,[1]!juhe($S145,6),TRUE),[1]!juhe($S145,6),$C144,0)</f>
        <v>10.426385572872627</v>
      </c>
      <c r="M147" s="135">
        <f>[1]!ripe([1]!Olekuvorrand($C144,$S145,$X145,$W145,$V145,M$4,[1]!juhe($S145,6),TRUE),[1]!juhe($S145,6),$C144,0)</f>
        <v>10.637237913033614</v>
      </c>
      <c r="N147" s="135">
        <f>[1]!ripe([1]!Olekuvorrand($C144,$S145,$X145,$W145,$V145,N$4,[1]!juhe($S145,6),TRUE),[1]!juhe($S145,6),$C144,0)</f>
        <v>10.846705644469568</v>
      </c>
      <c r="O147" s="223"/>
      <c r="Q147"/>
      <c r="R147"/>
      <c r="S147"/>
      <c r="T147"/>
      <c r="U147"/>
      <c r="V147"/>
      <c r="W147"/>
      <c r="X147"/>
      <c r="Y147"/>
    </row>
    <row r="148" spans="1:28" s="128" customFormat="1" x14ac:dyDescent="0.2">
      <c r="A148" s="220"/>
      <c r="B148" s="221"/>
      <c r="C148" s="222"/>
      <c r="D148" s="133" t="s">
        <v>247</v>
      </c>
      <c r="E148" s="135">
        <f>[1]!ripe([1]!Olekuvorrand($C144,$S145,$X145,$W145,$V145,E$4,[1]!juhe($S145,6)),[1]!juhe($S145,6),$C144,0)</f>
        <v>9.40136605865648</v>
      </c>
      <c r="F148" s="135">
        <f>[1]!ripe([1]!Olekuvorrand($C144,$S145,$X145,$W145,$V145,F$4,[1]!juhe($S145,6)),[1]!juhe($S145,6),$C144,0)</f>
        <v>9.6310374147039575</v>
      </c>
      <c r="G148" s="135">
        <f>[1]!ripe([1]!Olekuvorrand($C144,$S145,$X145,$W145,$V145,G$4,[1]!juhe($S145,6)),[1]!juhe($S145,6),$C144,0)</f>
        <v>9.8590933966453775</v>
      </c>
      <c r="H148" s="135">
        <f>[1]!ripe([1]!Olekuvorrand($C144,$S145,$X145,$W145,$V145,H$4,[1]!juhe($S145,6)),[1]!juhe($S145,6),$C144,0)</f>
        <v>10.085389952707272</v>
      </c>
      <c r="I148" s="135">
        <f>[1]!ripe([1]!Olekuvorrand($C144,$S145,$X145,$W145,$V145,I$4,[1]!juhe($S145,6)),[1]!juhe($S145,6),$C144,0)</f>
        <v>10.309828994393367</v>
      </c>
      <c r="J148" s="135">
        <f>[1]!ripe([1]!Olekuvorrand($C144,$S145,$X145,$W145,$V145,J$4,[1]!juhe($S145,6)),[1]!juhe($S145,6),$C144,0)</f>
        <v>10.53232077633761</v>
      </c>
      <c r="K148" s="135">
        <f>[1]!ripe([1]!Olekuvorrand($C144,$S145,$X145,$W145,$V145,K$4,[1]!juhe($S145,6)),[1]!juhe($S145,6),$C144,0)</f>
        <v>10.752816225228047</v>
      </c>
      <c r="L148" s="135">
        <f>[1]!ripe([1]!Olekuvorrand($C144,$S145,$X145,$W145,$V145,L$4,[1]!juhe($S145,6)),[1]!juhe($S145,6),$C144,0)</f>
        <v>10.971243348821334</v>
      </c>
      <c r="M148" s="135">
        <f>[1]!ripe([1]!Olekuvorrand($C144,$S145,$X145,$W145,$V145,M$4,[1]!juhe($S145,6)),[1]!juhe($S145,6),$C144,0)</f>
        <v>11.187558669702025</v>
      </c>
      <c r="N148" s="135">
        <f>[1]!ripe([1]!Olekuvorrand($C144,$S145,$X145,$W145,$V145,N$4,[1]!juhe($S145,6)),[1]!juhe($S145,6),$C144,0)</f>
        <v>11.401790146999147</v>
      </c>
      <c r="O148" s="223"/>
      <c r="Q148"/>
      <c r="R148"/>
      <c r="S148"/>
      <c r="T148"/>
      <c r="U148"/>
      <c r="V148"/>
      <c r="W148"/>
      <c r="X148"/>
      <c r="Y148"/>
      <c r="AB148" s="136"/>
    </row>
    <row r="149" spans="1:28" ht="14.25" customHeight="1" x14ac:dyDescent="0.2">
      <c r="A149" s="114"/>
      <c r="B149" s="116" t="str">
        <f>Visangud!C93</f>
        <v>136Y-137Y</v>
      </c>
      <c r="C149" s="116">
        <f>Visangud!N93</f>
        <v>401.94242982916825</v>
      </c>
      <c r="D149" s="10" t="s">
        <v>31</v>
      </c>
      <c r="E149" s="12">
        <f>[1]!ripe(E$144,[1]!juhe($S$7,6),$C149,0)</f>
        <v>8.9219198098825068</v>
      </c>
      <c r="F149" s="12">
        <f>[1]!ripe(F$144,[1]!juhe($S$7,6),$C149,0)</f>
        <v>9.1387905387946713</v>
      </c>
      <c r="G149" s="12">
        <f>[1]!ripe(G$144,[1]!juhe($S$7,6),$C149,0)</f>
        <v>9.3553285656962597</v>
      </c>
      <c r="H149" s="12">
        <f>[1]!ripe(H$144,[1]!juhe($S$7,6),$C149,0)</f>
        <v>9.5713255300917357</v>
      </c>
      <c r="I149" s="12">
        <f>[1]!ripe(I$144,[1]!juhe($S$7,6),$C149,0)</f>
        <v>9.7865793701786146</v>
      </c>
      <c r="J149" s="12">
        <f>[1]!ripe(J$144,[1]!juhe($S$7,6),$C149,0)</f>
        <v>10.00094554424653</v>
      </c>
      <c r="K149" s="12">
        <f>[1]!ripe(K$144,[1]!juhe($S$7,6),$C149,0)</f>
        <v>10.214255979171574</v>
      </c>
      <c r="L149" s="12">
        <f>[1]!ripe(L$144,[1]!juhe($S$7,6),$C149,0)</f>
        <v>10.426385572872627</v>
      </c>
      <c r="M149" s="12">
        <f>[1]!ripe(M$144,[1]!juhe($S$7,6),$C149,0)</f>
        <v>10.637237913033614</v>
      </c>
      <c r="N149" s="12">
        <f>[1]!ripe(N$144,[1]!juhe($S$7,6),$C149,0)</f>
        <v>10.846705644469568</v>
      </c>
      <c r="O149" s="117"/>
      <c r="Q149"/>
      <c r="R149"/>
      <c r="S149"/>
      <c r="T149"/>
      <c r="U149"/>
      <c r="V149"/>
      <c r="W149"/>
      <c r="X149"/>
      <c r="Y149"/>
      <c r="AB149" s="11"/>
    </row>
    <row r="150" spans="1:28" x14ac:dyDescent="0.2">
      <c r="A150" s="118"/>
      <c r="B150" s="130"/>
      <c r="C150" s="116">
        <f>Visangud!N94</f>
        <v>0</v>
      </c>
      <c r="D150" s="10" t="s">
        <v>31</v>
      </c>
      <c r="E150" s="12" t="e">
        <f>[1]!ripe(E$144,[1]!juhe($S$7,6),$C150,0)</f>
        <v>#VALUE!</v>
      </c>
      <c r="F150" s="12" t="e">
        <f>[1]!ripe(F$144,[1]!juhe($S$7,6),$C150,0)</f>
        <v>#VALUE!</v>
      </c>
      <c r="G150" s="12" t="e">
        <f>[1]!ripe(G$144,[1]!juhe($S$7,6),$C150,0)</f>
        <v>#VALUE!</v>
      </c>
      <c r="H150" s="12" t="e">
        <f>[1]!ripe(H$144,[1]!juhe($S$7,6),$C150,0)</f>
        <v>#VALUE!</v>
      </c>
      <c r="I150" s="12" t="e">
        <f>[1]!ripe(I$144,[1]!juhe($S$7,6),$C150,0)</f>
        <v>#VALUE!</v>
      </c>
      <c r="J150" s="12" t="e">
        <f>[1]!ripe(J$144,[1]!juhe($S$7,6),$C150,0)</f>
        <v>#VALUE!</v>
      </c>
      <c r="K150" s="12" t="e">
        <f>[1]!ripe(K$144,[1]!juhe($S$7,6),$C150,0)</f>
        <v>#VALUE!</v>
      </c>
      <c r="L150" s="12" t="e">
        <f>[1]!ripe(L$144,[1]!juhe($S$7,6),$C150,0)</f>
        <v>#VALUE!</v>
      </c>
      <c r="M150" s="12" t="e">
        <f>[1]!ripe(M$144,[1]!juhe($S$7,6),$C150,0)</f>
        <v>#VALUE!</v>
      </c>
      <c r="N150" s="12" t="e">
        <f>[1]!ripe(N$144,[1]!juhe($S$7,6),$C150,0)</f>
        <v>#VALUE!</v>
      </c>
      <c r="O150" s="132"/>
      <c r="Q150"/>
      <c r="R150"/>
      <c r="S150"/>
      <c r="T150"/>
      <c r="U150"/>
      <c r="V150"/>
      <c r="W150"/>
      <c r="X150"/>
      <c r="Y150"/>
    </row>
    <row r="151" spans="1:28" s="128" customFormat="1" hidden="1" x14ac:dyDescent="0.2">
      <c r="A151" s="220">
        <v>12</v>
      </c>
      <c r="B151" s="221" t="str">
        <f>Q152</f>
        <v>137Y- 138Y</v>
      </c>
      <c r="C151" s="222">
        <f>R152</f>
        <v>337.62428936907753</v>
      </c>
      <c r="D151" s="133" t="s">
        <v>137</v>
      </c>
      <c r="E151" s="134">
        <f>[1]!Olekuvorrand($C151,$S152,$X152,$W152,$V152,E$4,[1]!juhe($S152,6),TRUE)</f>
        <v>80.198824405670166</v>
      </c>
      <c r="F151" s="134">
        <f>[1]!Olekuvorrand($C151,$S152,$X152,$W152,$V152,F$4,[1]!juhe($S152,6),TRUE)</f>
        <v>77.752768993377686</v>
      </c>
      <c r="G151" s="134">
        <f>[1]!Olekuvorrand($C151,$S152,$X152,$W152,$V152,G$4,[1]!juhe($S152,6),TRUE)</f>
        <v>75.43414831161499</v>
      </c>
      <c r="H151" s="134">
        <f>[1]!Olekuvorrand($C151,$S152,$X152,$W152,$V152,H$4,[1]!juhe($S152,6),TRUE)</f>
        <v>73.237836360931396</v>
      </c>
      <c r="I151" s="134">
        <f>[1]!Olekuvorrand($C151,$S152,$X152,$W152,$V152,I$4,[1]!juhe($S152,6),TRUE)</f>
        <v>71.158468723297119</v>
      </c>
      <c r="J151" s="134">
        <f>[1]!Olekuvorrand($C151,$S152,$X152,$W152,$V152,J$4,[1]!juhe($S152,6),TRUE)</f>
        <v>69.190323352813721</v>
      </c>
      <c r="K151" s="134">
        <f>[1]!Olekuvorrand($C151,$S152,$X152,$W152,$V152,K$4,[1]!juhe($S152,6),TRUE)</f>
        <v>67.327678203582764</v>
      </c>
      <c r="L151" s="134">
        <f>[1]!Olekuvorrand($C151,$S152,$X152,$W152,$V152,L$4,[1]!juhe($S152,6),TRUE)</f>
        <v>65.564930438995361</v>
      </c>
      <c r="M151" s="134">
        <f>[1]!Olekuvorrand($C151,$S152,$X152,$W152,$V152,M$4,[1]!juhe($S152,6),TRUE)</f>
        <v>63.896119594573975</v>
      </c>
      <c r="N151" s="134">
        <f>[1]!Olekuvorrand($C151,$S152,$X152,$W152,$V152,N$4,[1]!juhe($S152,6),TRUE)</f>
        <v>62.315881252288818</v>
      </c>
      <c r="O151" s="223">
        <f>T152</f>
        <v>65</v>
      </c>
      <c r="Q151"/>
      <c r="R151"/>
      <c r="S151"/>
      <c r="T151"/>
      <c r="U151"/>
      <c r="V151"/>
      <c r="W151"/>
      <c r="X151"/>
      <c r="Y151"/>
    </row>
    <row r="152" spans="1:28" s="128" customFormat="1" x14ac:dyDescent="0.2">
      <c r="A152" s="220"/>
      <c r="B152" s="221"/>
      <c r="C152" s="222"/>
      <c r="D152" s="133" t="s">
        <v>32</v>
      </c>
      <c r="E152" s="134">
        <f>E151*[1]!juhe($S152,2)/10</f>
        <v>2252.3037846088405</v>
      </c>
      <c r="F152" s="134">
        <f>F151*[1]!juhe($S152,2)/10</f>
        <v>2183.6087644100185</v>
      </c>
      <c r="G152" s="134">
        <f>G151*[1]!juhe($S152,2)/10</f>
        <v>2118.4926211833949</v>
      </c>
      <c r="H152" s="134">
        <f>H151*[1]!juhe($S152,2)/10</f>
        <v>2056.8113963603969</v>
      </c>
      <c r="I152" s="134">
        <f>I151*[1]!juhe($S152,2)/10</f>
        <v>1998.4144356250763</v>
      </c>
      <c r="J152" s="134">
        <f>J151*[1]!juhe($S152,2)/10</f>
        <v>1943.1410410404205</v>
      </c>
      <c r="K152" s="134">
        <f>K151*[1]!juhe($S152,2)/10</f>
        <v>1890.8305146694183</v>
      </c>
      <c r="L152" s="134">
        <f>L151*[1]!juhe($S152,2)/10</f>
        <v>1841.3255064487457</v>
      </c>
      <c r="M152" s="134">
        <f>M151*[1]!juhe($S152,2)/10</f>
        <v>1794.4586226940155</v>
      </c>
      <c r="N152" s="134">
        <f>N151*[1]!juhe($S152,2)/10</f>
        <v>1750.0792090892792</v>
      </c>
      <c r="O152" s="223"/>
      <c r="Q152" t="str">
        <f>'Juhtme rež 110'!O$3</f>
        <v>137Y- 138Y</v>
      </c>
      <c r="R152">
        <f>'Juhtme rež 110'!O$4</f>
        <v>337.62428936907753</v>
      </c>
      <c r="S152" t="str">
        <f>'Juhtme rež 110'!O$5</f>
        <v>242-Al1/39-ST1A Hawk</v>
      </c>
      <c r="T152">
        <f>'Juhtme rež 110'!O$6</f>
        <v>65</v>
      </c>
      <c r="U152">
        <f>'Juhtme rež 110'!O$14</f>
        <v>5</v>
      </c>
      <c r="V152">
        <f>'Juhtme rež 110'!O$15</f>
        <v>8.1750111779995374E-2</v>
      </c>
      <c r="W152">
        <f>'Juhtme rež 110'!O$16</f>
        <v>-5</v>
      </c>
      <c r="X152">
        <f>'Juhtme rež 110'!O$17</f>
        <v>128.15040349960327</v>
      </c>
      <c r="Y152">
        <v>2</v>
      </c>
    </row>
    <row r="153" spans="1:28" s="128" customFormat="1" x14ac:dyDescent="0.2">
      <c r="A153" s="220"/>
      <c r="B153" s="221"/>
      <c r="C153" s="222"/>
      <c r="D153" s="133" t="str">
        <f>CONCATENATE(Y152,"T, [daN]")</f>
        <v>2T, [daN]</v>
      </c>
      <c r="E153" s="134">
        <f>E152*$Y152</f>
        <v>4504.607569217681</v>
      </c>
      <c r="F153" s="134">
        <f t="shared" ref="F153:N153" si="11">F152*$Y152</f>
        <v>4367.2175288200369</v>
      </c>
      <c r="G153" s="134">
        <f t="shared" si="11"/>
        <v>4236.9852423667899</v>
      </c>
      <c r="H153" s="134">
        <f t="shared" si="11"/>
        <v>4113.6227927207938</v>
      </c>
      <c r="I153" s="134">
        <f t="shared" si="11"/>
        <v>3996.8288712501526</v>
      </c>
      <c r="J153" s="134">
        <f t="shared" si="11"/>
        <v>3886.2820820808411</v>
      </c>
      <c r="K153" s="134">
        <f t="shared" si="11"/>
        <v>3781.6610293388367</v>
      </c>
      <c r="L153" s="134">
        <f t="shared" si="11"/>
        <v>3682.6510128974915</v>
      </c>
      <c r="M153" s="134">
        <f t="shared" si="11"/>
        <v>3588.917245388031</v>
      </c>
      <c r="N153" s="134">
        <f t="shared" si="11"/>
        <v>3500.1584181785583</v>
      </c>
      <c r="O153" s="223"/>
      <c r="Q153"/>
      <c r="R153"/>
      <c r="S153"/>
      <c r="T153"/>
      <c r="U153"/>
      <c r="V153"/>
      <c r="W153"/>
      <c r="X153"/>
      <c r="Y153"/>
    </row>
    <row r="154" spans="1:28" s="128" customFormat="1" x14ac:dyDescent="0.2">
      <c r="A154" s="220"/>
      <c r="B154" s="221"/>
      <c r="C154" s="222"/>
      <c r="D154" s="133" t="s">
        <v>31</v>
      </c>
      <c r="E154" s="135">
        <f>[1]!ripe([1]!Olekuvorrand($C151,$S152,$X152,$W152,$V152,E$4,[1]!juhe($S152,6),TRUE),[1]!juhe($S152,6),$C151,0)</f>
        <v>6.0229474665103844</v>
      </c>
      <c r="F154" s="135">
        <f>[1]!ripe([1]!Olekuvorrand($C151,$S152,$X152,$W152,$V152,F$4,[1]!juhe($S152,6),TRUE),[1]!juhe($S152,6),$C151,0)</f>
        <v>6.2124257762753503</v>
      </c>
      <c r="G154" s="135">
        <f>[1]!ripe([1]!Olekuvorrand($C151,$S152,$X152,$W152,$V152,G$4,[1]!juhe($S152,6),TRUE),[1]!juhe($S152,6),$C151,0)</f>
        <v>6.4033772115495227</v>
      </c>
      <c r="H154" s="135">
        <f>[1]!ripe([1]!Olekuvorrand($C151,$S152,$X152,$W152,$V152,H$4,[1]!juhe($S152,6),TRUE),[1]!juhe($S152,6),$C151,0)</f>
        <v>6.5954065585820016</v>
      </c>
      <c r="I154" s="135">
        <f>[1]!ripe([1]!Olekuvorrand($C151,$S152,$X152,$W152,$V152,I$4,[1]!juhe($S152,6),TRUE),[1]!juhe($S152,6),$C151,0)</f>
        <v>6.7881351993328991</v>
      </c>
      <c r="J154" s="135">
        <f>[1]!ripe([1]!Olekuvorrand($C151,$S152,$X152,$W152,$V152,J$4,[1]!juhe($S152,6),TRUE),[1]!juhe($S152,6),$C151,0)</f>
        <v>6.9812263169832276</v>
      </c>
      <c r="K154" s="135">
        <f>[1]!ripe([1]!Olekuvorrand($C151,$S152,$X152,$W152,$V152,K$4,[1]!juhe($S152,6),TRUE),[1]!juhe($S152,6),$C151,0)</f>
        <v>7.1743645282207025</v>
      </c>
      <c r="L154" s="135">
        <f>[1]!ripe([1]!Olekuvorrand($C151,$S152,$X152,$W152,$V152,L$4,[1]!juhe($S152,6),TRUE),[1]!juhe($S152,6),$C151,0)</f>
        <v>7.3672511056910039</v>
      </c>
      <c r="M154" s="135">
        <f>[1]!ripe([1]!Olekuvorrand($C151,$S152,$X152,$W152,$V152,M$4,[1]!juhe($S152,6),TRUE),[1]!juhe($S152,6),$C151,0)</f>
        <v>7.5596657408325818</v>
      </c>
      <c r="N154" s="135">
        <f>[1]!ripe([1]!Olekuvorrand($C151,$S152,$X152,$W152,$V152,N$4,[1]!juhe($S152,6),TRUE),[1]!juhe($S152,6),$C151,0)</f>
        <v>7.751367654028015</v>
      </c>
      <c r="O154" s="223"/>
      <c r="Q154"/>
      <c r="R154"/>
      <c r="S154"/>
      <c r="T154"/>
      <c r="U154"/>
      <c r="V154"/>
      <c r="W154"/>
      <c r="X154"/>
      <c r="Y154"/>
    </row>
    <row r="155" spans="1:28" s="128" customFormat="1" x14ac:dyDescent="0.2">
      <c r="A155" s="220"/>
      <c r="B155" s="221"/>
      <c r="C155" s="222"/>
      <c r="D155" s="133" t="s">
        <v>247</v>
      </c>
      <c r="E155" s="135">
        <f>[1]!ripe([1]!Olekuvorrand($C151,$S152,$X152,$W152,$V152,E$4,[1]!juhe($S152,6)),[1]!juhe($S152,6),$C151,0)</f>
        <v>6.3923056164948191</v>
      </c>
      <c r="F155" s="135">
        <f>[1]!ripe([1]!Olekuvorrand($C151,$S152,$X152,$W152,$V152,F$4,[1]!juhe($S152,6)),[1]!juhe($S152,6),$C151,0)</f>
        <v>6.601294781988063</v>
      </c>
      <c r="G155" s="135">
        <f>[1]!ripe([1]!Olekuvorrand($C151,$S152,$X152,$W152,$V152,G$4,[1]!juhe($S152,6)),[1]!juhe($S152,6),$C151,0)</f>
        <v>6.8100283062368643</v>
      </c>
      <c r="H155" s="135">
        <f>[1]!ripe([1]!Olekuvorrand($C151,$S152,$X152,$W152,$V152,H$4,[1]!juhe($S152,6)),[1]!juhe($S152,6),$C151,0)</f>
        <v>7.0181422381339011</v>
      </c>
      <c r="I155" s="135">
        <f>[1]!ripe([1]!Olekuvorrand($C151,$S152,$X152,$W152,$V152,I$4,[1]!juhe($S152,6)),[1]!juhe($S152,6),$C151,0)</f>
        <v>7.2253191760974564</v>
      </c>
      <c r="J155" s="135">
        <f>[1]!ripe([1]!Olekuvorrand($C151,$S152,$X152,$W152,$V152,J$4,[1]!juhe($S152,6)),[1]!juhe($S152,6),$C151,0)</f>
        <v>7.4312819075199856</v>
      </c>
      <c r="K155" s="135">
        <f>[1]!ripe([1]!Olekuvorrand($C151,$S152,$X152,$W152,$V152,K$4,[1]!juhe($S152,6)),[1]!juhe($S152,6),$C151,0)</f>
        <v>7.6358102253978695</v>
      </c>
      <c r="L155" s="135">
        <f>[1]!ripe([1]!Olekuvorrand($C151,$S152,$X152,$W152,$V152,L$4,[1]!juhe($S152,6)),[1]!juhe($S152,6),$C151,0)</f>
        <v>7.8387154981943841</v>
      </c>
      <c r="M155" s="135">
        <f>[1]!ripe([1]!Olekuvorrand($C151,$S152,$X152,$W152,$V152,M$4,[1]!juhe($S152,6)),[1]!juhe($S152,6),$C151,0)</f>
        <v>8.0398523715484309</v>
      </c>
      <c r="N155" s="135">
        <f>[1]!ripe([1]!Olekuvorrand($C151,$S152,$X152,$W152,$V152,N$4,[1]!juhe($S152,6)),[1]!juhe($S152,6),$C151,0)</f>
        <v>8.2391168260379395</v>
      </c>
      <c r="O155" s="223"/>
      <c r="Q155"/>
      <c r="R155"/>
      <c r="S155"/>
      <c r="T155"/>
      <c r="U155"/>
      <c r="V155"/>
      <c r="W155"/>
      <c r="X155"/>
      <c r="Y155"/>
      <c r="AB155" s="136"/>
    </row>
    <row r="156" spans="1:28" x14ac:dyDescent="0.2">
      <c r="A156" s="114"/>
      <c r="B156" s="115"/>
      <c r="C156" s="116">
        <f>Visangud!O94</f>
        <v>337.62428936907753</v>
      </c>
      <c r="D156" s="10" t="s">
        <v>31</v>
      </c>
      <c r="E156" s="12">
        <f>[1]!ripe(E$151,[1]!juhe($S$7,6),$C156,0)</f>
        <v>6.0229474665103844</v>
      </c>
      <c r="F156" s="12">
        <f>[1]!ripe(F$151,[1]!juhe($S$7,6),$C156,0)</f>
        <v>6.2124257762753503</v>
      </c>
      <c r="G156" s="12">
        <f>[1]!ripe(G$151,[1]!juhe($S$7,6),$C156,0)</f>
        <v>6.4033772115495227</v>
      </c>
      <c r="H156" s="12">
        <f>[1]!ripe(H$151,[1]!juhe($S$7,6),$C156,0)</f>
        <v>6.5954065585820016</v>
      </c>
      <c r="I156" s="12">
        <f>[1]!ripe(I$151,[1]!juhe($S$7,6),$C156,0)</f>
        <v>6.7881351993328991</v>
      </c>
      <c r="J156" s="12">
        <f>[1]!ripe(J$151,[1]!juhe($S$7,6),$C156,0)</f>
        <v>6.9812263169832276</v>
      </c>
      <c r="K156" s="12">
        <f>[1]!ripe(K$151,[1]!juhe($S$7,6),$C156,0)</f>
        <v>7.1743645282207025</v>
      </c>
      <c r="L156" s="12">
        <f>[1]!ripe(L$151,[1]!juhe($S$7,6),$C156,0)</f>
        <v>7.3672511056910039</v>
      </c>
      <c r="M156" s="12">
        <f>[1]!ripe(M$151,[1]!juhe($S$7,6),$C156,0)</f>
        <v>7.5596657408325818</v>
      </c>
      <c r="N156" s="12">
        <f>[1]!ripe(N$6,[1]!juhe($S$7,6),$C156,0)</f>
        <v>7.5770817359944154</v>
      </c>
      <c r="O156" s="117"/>
      <c r="Q156"/>
      <c r="R156"/>
      <c r="S156"/>
      <c r="T156"/>
      <c r="U156"/>
      <c r="V156"/>
      <c r="W156"/>
      <c r="X156"/>
      <c r="Y156"/>
      <c r="AB156" s="11"/>
    </row>
    <row r="157" spans="1:28" x14ac:dyDescent="0.2">
      <c r="A157" s="118"/>
      <c r="B157" s="130"/>
      <c r="C157" s="116">
        <f>Visangud!O95</f>
        <v>0</v>
      </c>
      <c r="D157" s="10" t="s">
        <v>31</v>
      </c>
      <c r="E157" s="12" t="e">
        <f>[1]!ripe(E$151,[1]!juhe($S$7,6),$C157,0)</f>
        <v>#VALUE!</v>
      </c>
      <c r="F157" s="12" t="e">
        <f>[1]!ripe(F$151,[1]!juhe($S$7,6),$C157,0)</f>
        <v>#VALUE!</v>
      </c>
      <c r="G157" s="12" t="e">
        <f>[1]!ripe(G$151,[1]!juhe($S$7,6),$C157,0)</f>
        <v>#VALUE!</v>
      </c>
      <c r="H157" s="12" t="e">
        <f>[1]!ripe(H$151,[1]!juhe($S$7,6),$C157,0)</f>
        <v>#VALUE!</v>
      </c>
      <c r="I157" s="12" t="e">
        <f>[1]!ripe(I$151,[1]!juhe($S$7,6),$C157,0)</f>
        <v>#VALUE!</v>
      </c>
      <c r="J157" s="12" t="e">
        <f>[1]!ripe(J$151,[1]!juhe($S$7,6),$C157,0)</f>
        <v>#VALUE!</v>
      </c>
      <c r="K157" s="12" t="e">
        <f>[1]!ripe(K$151,[1]!juhe($S$7,6),$C157,0)</f>
        <v>#VALUE!</v>
      </c>
      <c r="L157" s="12" t="e">
        <f>[1]!ripe(L$151,[1]!juhe($S$7,6),$C157,0)</f>
        <v>#VALUE!</v>
      </c>
      <c r="M157" s="12" t="e">
        <f>[1]!ripe(M$151,[1]!juhe($S$7,6),$C157,0)</f>
        <v>#VALUE!</v>
      </c>
      <c r="N157" s="12" t="e">
        <f>[1]!ripe(N$6,[1]!juhe($S$7,6),$C157,0)</f>
        <v>#VALUE!</v>
      </c>
      <c r="O157" s="117"/>
      <c r="Q157"/>
      <c r="R157"/>
      <c r="S157"/>
      <c r="T157"/>
      <c r="U157"/>
      <c r="V157"/>
      <c r="W157"/>
      <c r="X157"/>
      <c r="Y157"/>
    </row>
    <row r="158" spans="1:28" s="128" customFormat="1" hidden="1" x14ac:dyDescent="0.2">
      <c r="A158" s="220">
        <v>13</v>
      </c>
      <c r="B158" s="221" t="str">
        <f>Q159</f>
        <v>138Y- 144Y</v>
      </c>
      <c r="C158" s="222">
        <f>R159</f>
        <v>417.23386736288984</v>
      </c>
      <c r="D158" s="133" t="s">
        <v>137</v>
      </c>
      <c r="E158" s="134">
        <f>[1]!Olekuvorrand($C158,$S159,$X159,$W159,$V159,E$4,[1]!juhe($S159,6),TRUE)</f>
        <v>76.05057954788208</v>
      </c>
      <c r="F158" s="134">
        <f>[1]!Olekuvorrand($C158,$S159,$X159,$W159,$V159,F$4,[1]!juhe($S159,6),TRUE)</f>
        <v>74.350535869598389</v>
      </c>
      <c r="G158" s="134">
        <f>[1]!Olekuvorrand($C158,$S159,$X159,$W159,$V159,G$4,[1]!juhe($S159,6),TRUE)</f>
        <v>72.729289531707764</v>
      </c>
      <c r="H158" s="134">
        <f>[1]!Olekuvorrand($C158,$S159,$X159,$W159,$V159,H$4,[1]!juhe($S159,6),TRUE)</f>
        <v>71.182668209075928</v>
      </c>
      <c r="I158" s="134">
        <f>[1]!Olekuvorrand($C158,$S159,$X159,$W159,$V159,I$4,[1]!juhe($S159,6),TRUE)</f>
        <v>69.706737995147705</v>
      </c>
      <c r="J158" s="134">
        <f>[1]!Olekuvorrand($C158,$S159,$X159,$W159,$V159,J$4,[1]!juhe($S159,6),TRUE)</f>
        <v>68.297684192657471</v>
      </c>
      <c r="K158" s="134">
        <f>[1]!Olekuvorrand($C158,$S159,$X159,$W159,$V159,K$4,[1]!juhe($S159,6),TRUE)</f>
        <v>66.95181131362915</v>
      </c>
      <c r="L158" s="134">
        <f>[1]!Olekuvorrand($C158,$S159,$X159,$W159,$V159,L$4,[1]!juhe($S159,6),TRUE)</f>
        <v>65.665662288665771</v>
      </c>
      <c r="M158" s="134">
        <f>[1]!Olekuvorrand($C158,$S159,$X159,$W159,$V159,M$4,[1]!juhe($S159,6),TRUE)</f>
        <v>64.435780048370361</v>
      </c>
      <c r="N158" s="134">
        <f>[1]!Olekuvorrand($C158,$S159,$X159,$W159,$V159,N$4,[1]!juhe($S159,6),TRUE)</f>
        <v>63.258945941925049</v>
      </c>
      <c r="O158" s="223">
        <f>T159</f>
        <v>65</v>
      </c>
      <c r="Q158"/>
      <c r="R158"/>
      <c r="S158"/>
      <c r="T158"/>
      <c r="U158"/>
      <c r="V158"/>
      <c r="W158"/>
      <c r="X158"/>
      <c r="Y158"/>
    </row>
    <row r="159" spans="1:28" s="128" customFormat="1" x14ac:dyDescent="0.2">
      <c r="A159" s="220"/>
      <c r="B159" s="221"/>
      <c r="C159" s="222"/>
      <c r="D159" s="133" t="s">
        <v>32</v>
      </c>
      <c r="E159" s="134">
        <f>E158*[1]!juhe($S159,2)/10</f>
        <v>2135.8044760227199</v>
      </c>
      <c r="F159" s="134">
        <f>F158*[1]!juhe($S159,2)/10</f>
        <v>2088.0604493618007</v>
      </c>
      <c r="G159" s="134">
        <f>G158*[1]!juhe($S159,2)/10</f>
        <v>2042.5293672084808</v>
      </c>
      <c r="H159" s="134">
        <f>H158*[1]!juhe($S159,2)/10</f>
        <v>1999.0940539836884</v>
      </c>
      <c r="I159" s="134">
        <f>I158*[1]!juhe($S159,2)/10</f>
        <v>1957.6440298557281</v>
      </c>
      <c r="J159" s="134">
        <f>J158*[1]!juhe($S159,2)/10</f>
        <v>1918.0721628665924</v>
      </c>
      <c r="K159" s="134">
        <f>K158*[1]!juhe($S159,2)/10</f>
        <v>1880.2746689319611</v>
      </c>
      <c r="L159" s="134">
        <f>L158*[1]!juhe($S159,2)/10</f>
        <v>1844.1544597148895</v>
      </c>
      <c r="M159" s="134">
        <f>M158*[1]!juhe($S159,2)/10</f>
        <v>1809.6144468784332</v>
      </c>
      <c r="N159" s="134">
        <f>N158*[1]!juhe($S159,2)/10</f>
        <v>1776.5642378330231</v>
      </c>
      <c r="O159" s="223"/>
      <c r="Q159" t="str">
        <f>'Juhtme rež 110'!P$3</f>
        <v>138Y- 144Y</v>
      </c>
      <c r="R159">
        <f>'Juhtme rež 110'!P$4</f>
        <v>417.23386736288984</v>
      </c>
      <c r="S159" t="str">
        <f>'Juhtme rež 110'!P$5</f>
        <v>242-Al1/39-ST1A Hawk</v>
      </c>
      <c r="T159">
        <f>'Juhtme rež 110'!P$6</f>
        <v>65</v>
      </c>
      <c r="U159">
        <f>'Juhtme rež 110'!P$14</f>
        <v>5</v>
      </c>
      <c r="V159">
        <f>'Juhtme rež 110'!P$15</f>
        <v>8.1336315044366753E-2</v>
      </c>
      <c r="W159">
        <f>'Juhtme rež 110'!P$16</f>
        <v>-5</v>
      </c>
      <c r="X159">
        <f>'Juhtme rež 110'!P$17</f>
        <v>133.65358114242554</v>
      </c>
      <c r="Y159">
        <v>2</v>
      </c>
    </row>
    <row r="160" spans="1:28" s="128" customFormat="1" x14ac:dyDescent="0.2">
      <c r="A160" s="220"/>
      <c r="B160" s="221"/>
      <c r="C160" s="222"/>
      <c r="D160" s="133" t="str">
        <f>CONCATENATE(Y159,"T, [daN]")</f>
        <v>2T, [daN]</v>
      </c>
      <c r="E160" s="134">
        <f>E159*$Y159</f>
        <v>4271.6089520454398</v>
      </c>
      <c r="F160" s="134">
        <f t="shared" ref="F160:N160" si="12">F159*$Y159</f>
        <v>4176.1208987236014</v>
      </c>
      <c r="G160" s="134">
        <f t="shared" si="12"/>
        <v>4085.0587344169617</v>
      </c>
      <c r="H160" s="134">
        <f t="shared" si="12"/>
        <v>3998.1881079673767</v>
      </c>
      <c r="I160" s="134">
        <f t="shared" si="12"/>
        <v>3915.2880597114563</v>
      </c>
      <c r="J160" s="134">
        <f t="shared" si="12"/>
        <v>3836.1443257331848</v>
      </c>
      <c r="K160" s="134">
        <f t="shared" si="12"/>
        <v>3760.5493378639221</v>
      </c>
      <c r="L160" s="134">
        <f t="shared" si="12"/>
        <v>3688.3089194297791</v>
      </c>
      <c r="M160" s="134">
        <f t="shared" si="12"/>
        <v>3619.2288937568665</v>
      </c>
      <c r="N160" s="134">
        <f t="shared" si="12"/>
        <v>3553.1284756660461</v>
      </c>
      <c r="O160" s="223"/>
      <c r="Q160"/>
      <c r="R160"/>
      <c r="S160"/>
      <c r="T160"/>
      <c r="U160"/>
      <c r="V160"/>
      <c r="W160"/>
      <c r="X160"/>
      <c r="Y160"/>
    </row>
    <row r="161" spans="1:28" s="128" customFormat="1" x14ac:dyDescent="0.2">
      <c r="A161" s="220"/>
      <c r="B161" s="221"/>
      <c r="C161" s="222"/>
      <c r="D161" s="133" t="s">
        <v>31</v>
      </c>
      <c r="E161" s="135">
        <f>[1]!ripe([1]!Olekuvorrand($C158,$S159,$X159,$W159,$V159,E$4,[1]!juhe($S159,6),TRUE),[1]!juhe($S159,6),$C158,0)</f>
        <v>9.6998784026575358</v>
      </c>
      <c r="F161" s="135">
        <f>[1]!ripe([1]!Olekuvorrand($C158,$S159,$X159,$W159,$V159,F$4,[1]!juhe($S159,6),TRUE),[1]!juhe($S159,6),$C158,0)</f>
        <v>9.9216685587833808</v>
      </c>
      <c r="G161" s="135">
        <f>[1]!ripe([1]!Olekuvorrand($C158,$S159,$X159,$W159,$V159,G$4,[1]!juhe($S159,6),TRUE),[1]!juhe($S159,6),$C158,0)</f>
        <v>10.142837621760124</v>
      </c>
      <c r="H161" s="135">
        <f>[1]!ripe([1]!Olekuvorrand($C158,$S159,$X159,$W159,$V159,H$4,[1]!juhe($S159,6),TRUE),[1]!juhe($S159,6),$C158,0)</f>
        <v>10.363216111812376</v>
      </c>
      <c r="I161" s="135">
        <f>[1]!ripe([1]!Olekuvorrand($C158,$S159,$X159,$W159,$V159,I$4,[1]!juhe($S159,6),TRUE),[1]!juhe($S159,6),$C158,0)</f>
        <v>10.582640864896595</v>
      </c>
      <c r="J161" s="135">
        <f>[1]!ripe([1]!Olekuvorrand($C158,$S159,$X159,$W159,$V159,J$4,[1]!juhe($S159,6),TRUE),[1]!juhe($S159,6),$C158,0)</f>
        <v>10.800971991747222</v>
      </c>
      <c r="K161" s="135">
        <f>[1]!ripe([1]!Olekuvorrand($C158,$S159,$X159,$W159,$V159,K$4,[1]!juhe($S159,6),TRUE),[1]!juhe($S159,6),$C158,0)</f>
        <v>11.018094351629932</v>
      </c>
      <c r="L161" s="135">
        <f>[1]!ripe([1]!Olekuvorrand($C158,$S159,$X159,$W159,$V159,L$4,[1]!juhe($S159,6),TRUE),[1]!juhe($S159,6),$C158,0)</f>
        <v>11.23389833217928</v>
      </c>
      <c r="M161" s="135">
        <f>[1]!ripe([1]!Olekuvorrand($C158,$S159,$X159,$W159,$V159,M$4,[1]!juhe($S159,6),TRUE),[1]!juhe($S159,6),$C158,0)</f>
        <v>11.448319140582001</v>
      </c>
      <c r="N161" s="135">
        <f>[1]!ripe([1]!Olekuvorrand($C158,$S159,$X159,$W159,$V159,N$4,[1]!juhe($S159,6),TRUE),[1]!juhe($S159,6),$C158,0)</f>
        <v>11.661297277120607</v>
      </c>
      <c r="O161" s="223"/>
      <c r="Q161"/>
      <c r="R161"/>
      <c r="S161"/>
      <c r="T161"/>
      <c r="U161"/>
      <c r="V161"/>
      <c r="W161"/>
      <c r="X161"/>
      <c r="Y161"/>
    </row>
    <row r="162" spans="1:28" s="128" customFormat="1" x14ac:dyDescent="0.2">
      <c r="A162" s="220"/>
      <c r="B162" s="221"/>
      <c r="C162" s="222"/>
      <c r="D162" s="133" t="s">
        <v>247</v>
      </c>
      <c r="E162" s="135">
        <f>[1]!ripe([1]!Olekuvorrand($C158,$S159,$X159,$W159,$V159,E$4,[1]!juhe($S159,6)),[1]!juhe($S159,6),$C158,0)</f>
        <v>10.201461570005181</v>
      </c>
      <c r="F162" s="135">
        <f>[1]!ripe([1]!Olekuvorrand($C158,$S159,$X159,$W159,$V159,F$4,[1]!juhe($S159,6)),[1]!juhe($S159,6),$C158,0)</f>
        <v>10.434723747291327</v>
      </c>
      <c r="G162" s="135">
        <f>[1]!ripe([1]!Olekuvorrand($C158,$S159,$X159,$W159,$V159,G$4,[1]!juhe($S159,6)),[1]!juhe($S159,6),$C158,0)</f>
        <v>10.666183829430198</v>
      </c>
      <c r="H162" s="135">
        <f>[1]!ripe([1]!Olekuvorrand($C158,$S159,$X159,$W159,$V159,H$4,[1]!juhe($S159,6)),[1]!juhe($S159,6),$C158,0)</f>
        <v>10.895756980626947</v>
      </c>
      <c r="I162" s="135">
        <f>[1]!ripe([1]!Olekuvorrand($C158,$S159,$X159,$W159,$V159,I$4,[1]!juhe($S159,6)),[1]!juhe($S159,6),$C158,0)</f>
        <v>11.123360088334085</v>
      </c>
      <c r="J162" s="135">
        <f>[1]!ripe([1]!Olekuvorrand($C158,$S159,$X159,$W159,$V159,J$4,[1]!juhe($S159,6)),[1]!juhe($S159,6),$C158,0)</f>
        <v>11.348944632678197</v>
      </c>
      <c r="K162" s="135">
        <f>[1]!ripe([1]!Olekuvorrand($C158,$S159,$X159,$W159,$V159,K$4,[1]!juhe($S159,6)),[1]!juhe($S159,6),$C158,0)</f>
        <v>11.57247359812577</v>
      </c>
      <c r="L162" s="135">
        <f>[1]!ripe([1]!Olekuvorrand($C158,$S159,$X159,$W159,$V159,L$4,[1]!juhe($S159,6)),[1]!juhe($S159,6),$C158,0)</f>
        <v>11.793892711469372</v>
      </c>
      <c r="M162" s="135">
        <f>[1]!ripe([1]!Olekuvorrand($C158,$S159,$X159,$W159,$V159,M$4,[1]!juhe($S159,6)),[1]!juhe($S159,6),$C158,0)</f>
        <v>12.013189162212374</v>
      </c>
      <c r="N162" s="135">
        <f>[1]!ripe([1]!Olekuvorrand($C158,$S159,$X159,$W159,$V159,N$4,[1]!juhe($S159,6)),[1]!juhe($S159,6),$C158,0)</f>
        <v>12.230368150947246</v>
      </c>
      <c r="O162" s="223"/>
      <c r="Q162"/>
      <c r="R162"/>
      <c r="S162"/>
      <c r="T162"/>
      <c r="U162"/>
      <c r="V162"/>
      <c r="W162"/>
      <c r="X162"/>
      <c r="Y162"/>
      <c r="AB162" s="136"/>
    </row>
    <row r="163" spans="1:28" x14ac:dyDescent="0.2">
      <c r="A163" s="114"/>
      <c r="B163" s="116" t="str">
        <f>Visangud!C95</f>
        <v>138Y-139Y</v>
      </c>
      <c r="C163" s="116">
        <f>Visangud!P95</f>
        <v>430.16007396893474</v>
      </c>
      <c r="D163" s="10" t="s">
        <v>31</v>
      </c>
      <c r="E163" s="12">
        <f>[1]!ripe(E$158,[1]!juhe($S$7,6),$C163,0)</f>
        <v>10.310206875516858</v>
      </c>
      <c r="F163" s="12">
        <f>[1]!ripe(F$158,[1]!juhe($S$7,6),$C163,0)</f>
        <v>10.545952345479051</v>
      </c>
      <c r="G163" s="12">
        <f>[1]!ripe(G$158,[1]!juhe($S$7,6),$C163,0)</f>
        <v>10.781037642334907</v>
      </c>
      <c r="H163" s="12">
        <f>[1]!ripe(H$158,[1]!juhe($S$7,6),$C163,0)</f>
        <v>11.015282622429734</v>
      </c>
      <c r="I163" s="12">
        <f>[1]!ripe(I$158,[1]!juhe($S$7,6),$C163,0)</f>
        <v>11.248513855234433</v>
      </c>
      <c r="J163" s="12">
        <f>[1]!ripe(J$158,[1]!juhe($S$7,6),$C163,0)</f>
        <v>11.480582649476013</v>
      </c>
      <c r="K163" s="12">
        <f>[1]!ripe(K$158,[1]!juhe($S$7,6),$C163,0)</f>
        <v>11.711366619621231</v>
      </c>
      <c r="L163" s="12">
        <f>[1]!ripe(L$158,[1]!juhe($S$7,6),$C163,0)</f>
        <v>11.940749256357606</v>
      </c>
      <c r="M163" s="12">
        <f>[1]!ripe(M$158,[1]!juhe($S$7,6),$C163,0)</f>
        <v>12.168661690027077</v>
      </c>
      <c r="N163" s="12">
        <f>[1]!ripe(N$158,[1]!juhe($S$7,6),$C163,0)</f>
        <v>12.395040677115563</v>
      </c>
      <c r="O163" s="117"/>
      <c r="Q163"/>
      <c r="R163"/>
      <c r="S163"/>
      <c r="T163"/>
      <c r="U163"/>
      <c r="V163"/>
      <c r="W163"/>
      <c r="X163"/>
      <c r="Y163"/>
      <c r="AB163" s="11"/>
    </row>
    <row r="164" spans="1:28" x14ac:dyDescent="0.2">
      <c r="A164" s="118"/>
      <c r="B164" s="116" t="str">
        <f>Visangud!C96</f>
        <v>139Y-140Y</v>
      </c>
      <c r="C164" s="116">
        <f>Visangud!P96</f>
        <v>430.15976206988529</v>
      </c>
      <c r="D164" s="10" t="s">
        <v>31</v>
      </c>
      <c r="E164" s="12">
        <f>[1]!ripe(E$158,[1]!juhe($S$7,6),$C164,0)</f>
        <v>10.310191924140598</v>
      </c>
      <c r="F164" s="12">
        <f>[1]!ripe(F$158,[1]!juhe($S$7,6),$C164,0)</f>
        <v>10.54593705223582</v>
      </c>
      <c r="G164" s="12">
        <f>[1]!ripe(G$158,[1]!juhe($S$7,6),$C164,0)</f>
        <v>10.781022008182054</v>
      </c>
      <c r="H164" s="12">
        <f>[1]!ripe(H$158,[1]!juhe($S$7,6),$C164,0)</f>
        <v>11.015266648585845</v>
      </c>
      <c r="I164" s="12">
        <f>[1]!ripe(I$158,[1]!juhe($S$7,6),$C164,0)</f>
        <v>11.2484975431696</v>
      </c>
      <c r="J164" s="12">
        <f>[1]!ripe(J$158,[1]!juhe($S$7,6),$C164,0)</f>
        <v>11.480566000875948</v>
      </c>
      <c r="K164" s="12">
        <f>[1]!ripe(K$158,[1]!juhe($S$7,6),$C164,0)</f>
        <v>11.711349636349127</v>
      </c>
      <c r="L164" s="12">
        <f>[1]!ripe(L$158,[1]!juhe($S$7,6),$C164,0)</f>
        <v>11.940731940445609</v>
      </c>
      <c r="M164" s="12">
        <f>[1]!ripe(M$158,[1]!juhe($S$7,6),$C164,0)</f>
        <v>12.168644043607205</v>
      </c>
      <c r="N164" s="12">
        <f>[1]!ripe(N$158,[1]!juhe($S$7,6),$C164,0)</f>
        <v>12.39502270241155</v>
      </c>
      <c r="O164" s="117"/>
      <c r="Q164"/>
      <c r="R164"/>
      <c r="S164"/>
      <c r="T164"/>
      <c r="U164"/>
      <c r="V164"/>
      <c r="W164"/>
      <c r="X164"/>
      <c r="Y164"/>
    </row>
    <row r="165" spans="1:28" x14ac:dyDescent="0.2">
      <c r="A165" s="118"/>
      <c r="B165" s="116" t="str">
        <f>Visangud!C97</f>
        <v>140Y-141Y</v>
      </c>
      <c r="C165" s="116">
        <f>Visangud!P97</f>
        <v>430.12871642918481</v>
      </c>
      <c r="D165" s="10" t="s">
        <v>31</v>
      </c>
      <c r="E165" s="12">
        <f>[1]!ripe(E$158,[1]!juhe($S$7,6),$C165,0)</f>
        <v>10.308703756294348</v>
      </c>
      <c r="F165" s="12">
        <f>[1]!ripe(F$158,[1]!juhe($S$7,6),$C165,0)</f>
        <v>10.544414857057962</v>
      </c>
      <c r="G165" s="12">
        <f>[1]!ripe(G$158,[1]!juhe($S$7,6),$C165,0)</f>
        <v>10.779465880961499</v>
      </c>
      <c r="H165" s="12">
        <f>[1]!ripe(H$158,[1]!juhe($S$7,6),$C165,0)</f>
        <v>11.013676710613312</v>
      </c>
      <c r="I165" s="12">
        <f>[1]!ripe(I$158,[1]!juhe($S$7,6),$C165,0)</f>
        <v>11.246873940768642</v>
      </c>
      <c r="J165" s="12">
        <f>[1]!ripe(J$158,[1]!juhe($S$7,6),$C165,0)</f>
        <v>11.478908901832112</v>
      </c>
      <c r="K165" s="12">
        <f>[1]!ripe(K$158,[1]!juhe($S$7,6),$C165,0)</f>
        <v>11.709659226112997</v>
      </c>
      <c r="L165" s="12">
        <f>[1]!ripe(L$158,[1]!juhe($S$7,6),$C165,0)</f>
        <v>11.939008421284644</v>
      </c>
      <c r="M165" s="12">
        <f>[1]!ripe(M$158,[1]!juhe($S$7,6),$C165,0)</f>
        <v>12.16688762772946</v>
      </c>
      <c r="N165" s="12">
        <f>[1]!ripe(N$158,[1]!juhe($S$7,6),$C165,0)</f>
        <v>12.393233611153599</v>
      </c>
      <c r="O165" s="117"/>
      <c r="Q165"/>
      <c r="R165"/>
      <c r="S165"/>
      <c r="T165"/>
      <c r="U165"/>
      <c r="V165"/>
      <c r="W165"/>
      <c r="X165"/>
      <c r="Y165"/>
    </row>
    <row r="166" spans="1:28" x14ac:dyDescent="0.2">
      <c r="A166" s="118"/>
      <c r="B166" s="116" t="str">
        <f>Visangud!C98</f>
        <v>141Y-142Y</v>
      </c>
      <c r="C166" s="116">
        <f>Visangud!P98</f>
        <v>402.99135586264634</v>
      </c>
      <c r="D166" s="10" t="s">
        <v>31</v>
      </c>
      <c r="E166" s="12">
        <f>[1]!ripe(E$158,[1]!juhe($S$7,6),$C166,0)</f>
        <v>9.0489595017553643</v>
      </c>
      <c r="F166" s="12">
        <f>[1]!ripe(F$158,[1]!juhe($S$7,6),$C166,0)</f>
        <v>9.2558662337120143</v>
      </c>
      <c r="G166" s="12">
        <f>[1]!ripe(G$158,[1]!juhe($S$7,6),$C166,0)</f>
        <v>9.4621935515234838</v>
      </c>
      <c r="H166" s="12">
        <f>[1]!ripe(H$158,[1]!juhe($S$7,6),$C166,0)</f>
        <v>9.6677833485042868</v>
      </c>
      <c r="I166" s="12">
        <f>[1]!ripe(I$158,[1]!juhe($S$7,6),$C166,0)</f>
        <v>9.8724834098780221</v>
      </c>
      <c r="J166" s="12">
        <f>[1]!ripe(J$158,[1]!juhe($S$7,6),$C166,0)</f>
        <v>10.076163233771757</v>
      </c>
      <c r="K166" s="12">
        <f>[1]!ripe(K$158,[1]!juhe($S$7,6),$C166,0)</f>
        <v>10.278715406071763</v>
      </c>
      <c r="L166" s="12">
        <f>[1]!ripe(L$158,[1]!juhe($S$7,6),$C166,0)</f>
        <v>10.480037670047118</v>
      </c>
      <c r="M166" s="12">
        <f>[1]!ripe(M$158,[1]!juhe($S$7,6),$C166,0)</f>
        <v>10.680069580863471</v>
      </c>
      <c r="N166" s="12">
        <f>[1]!ripe(N$158,[1]!juhe($S$7,6),$C166,0)</f>
        <v>10.87875563158439</v>
      </c>
      <c r="O166" s="117"/>
      <c r="Q166"/>
      <c r="R166"/>
      <c r="S166"/>
      <c r="T166"/>
      <c r="U166"/>
      <c r="V166"/>
      <c r="W166"/>
      <c r="X166"/>
      <c r="Y166"/>
    </row>
    <row r="167" spans="1:28" x14ac:dyDescent="0.2">
      <c r="A167" s="118"/>
      <c r="B167" s="116" t="str">
        <f>Visangud!C99</f>
        <v>142Y-143Y</v>
      </c>
      <c r="C167" s="116">
        <f>Visangud!P99</f>
        <v>402.9913384081907</v>
      </c>
      <c r="D167" s="10" t="s">
        <v>31</v>
      </c>
      <c r="E167" s="12">
        <f>[1]!ripe(E$158,[1]!juhe($S$7,6),$C167,0)</f>
        <v>9.0489587178940898</v>
      </c>
      <c r="F167" s="12">
        <f>[1]!ripe(F$158,[1]!juhe($S$7,6),$C167,0)</f>
        <v>9.2558654319275551</v>
      </c>
      <c r="G167" s="12">
        <f>[1]!ripe(G$158,[1]!juhe($S$7,6),$C167,0)</f>
        <v>9.4621927318660308</v>
      </c>
      <c r="H167" s="12">
        <f>[1]!ripe(H$158,[1]!juhe($S$7,6),$C167,0)</f>
        <v>9.6677825110377267</v>
      </c>
      <c r="I167" s="12">
        <f>[1]!ripe(I$158,[1]!juhe($S$7,6),$C167,0)</f>
        <v>9.8724825546794293</v>
      </c>
      <c r="J167" s="12">
        <f>[1]!ripe(J$158,[1]!juhe($S$7,6),$C167,0)</f>
        <v>10.076162360929509</v>
      </c>
      <c r="K167" s="12">
        <f>[1]!ripe(K$158,[1]!juhe($S$7,6),$C167,0)</f>
        <v>10.278714515683541</v>
      </c>
      <c r="L167" s="12">
        <f>[1]!ripe(L$158,[1]!juhe($S$7,6),$C167,0)</f>
        <v>10.480036762219463</v>
      </c>
      <c r="M167" s="12">
        <f>[1]!ripe(M$158,[1]!juhe($S$7,6),$C167,0)</f>
        <v>10.680068655708158</v>
      </c>
      <c r="N167" s="12">
        <f>[1]!ripe(N$158,[1]!juhe($S$7,6),$C167,0)</f>
        <v>10.878754689218006</v>
      </c>
      <c r="O167" s="117"/>
      <c r="Q167"/>
      <c r="R167"/>
      <c r="S167"/>
      <c r="T167"/>
      <c r="U167"/>
      <c r="V167"/>
      <c r="W167"/>
      <c r="X167"/>
      <c r="Y167"/>
    </row>
    <row r="168" spans="1:28" x14ac:dyDescent="0.2">
      <c r="A168" s="118"/>
      <c r="B168" s="116" t="str">
        <f>Visangud!C100</f>
        <v>143Y-144Y</v>
      </c>
      <c r="C168" s="116">
        <f>Visangud!P100</f>
        <v>402.99134713406147</v>
      </c>
      <c r="D168" s="10" t="s">
        <v>31</v>
      </c>
      <c r="E168" s="12">
        <f>[1]!ripe(E$158,[1]!juhe($S$7,6),$C168,0)</f>
        <v>9.0489591097637785</v>
      </c>
      <c r="F168" s="12">
        <f>[1]!ripe(F$158,[1]!juhe($S$7,6),$C168,0)</f>
        <v>9.2558658327574435</v>
      </c>
      <c r="G168" s="12">
        <f>[1]!ripe(G$158,[1]!juhe($S$7,6),$C168,0)</f>
        <v>9.4621931416310261</v>
      </c>
      <c r="H168" s="12">
        <f>[1]!ripe(H$158,[1]!juhe($S$7,6),$C168,0)</f>
        <v>9.6677829297058899</v>
      </c>
      <c r="I168" s="12">
        <f>[1]!ripe(I$158,[1]!juhe($S$7,6),$C168,0)</f>
        <v>9.8724829822122313</v>
      </c>
      <c r="J168" s="12">
        <f>[1]!ripe(J$158,[1]!juhe($S$7,6),$C168,0)</f>
        <v>10.076162797282766</v>
      </c>
      <c r="K168" s="12">
        <f>[1]!ripe(K$158,[1]!juhe($S$7,6),$C168,0)</f>
        <v>10.27871496080842</v>
      </c>
      <c r="L168" s="12">
        <f>[1]!ripe(L$158,[1]!juhe($S$7,6),$C168,0)</f>
        <v>10.480037216062703</v>
      </c>
      <c r="M168" s="12">
        <f>[1]!ripe(M$158,[1]!juhe($S$7,6),$C168,0)</f>
        <v>10.680069118213881</v>
      </c>
      <c r="N168" s="12">
        <f>[1]!ripe(N$158,[1]!juhe($S$7,6),$C168,0)</f>
        <v>10.878755160327925</v>
      </c>
      <c r="O168" s="117"/>
      <c r="Q168"/>
      <c r="R168"/>
      <c r="S168"/>
      <c r="T168"/>
      <c r="U168"/>
      <c r="V168"/>
      <c r="W168"/>
      <c r="X168"/>
      <c r="Y168"/>
    </row>
    <row r="169" spans="1:28" x14ac:dyDescent="0.2">
      <c r="A169" s="118"/>
      <c r="B169" s="130"/>
      <c r="C169" s="116">
        <f>Visangud!P101</f>
        <v>0</v>
      </c>
      <c r="D169" s="10" t="s">
        <v>31</v>
      </c>
      <c r="E169" s="12" t="e">
        <f>[1]!ripe(E$158,[1]!juhe($S$7,6),$C169,0)</f>
        <v>#VALUE!</v>
      </c>
      <c r="F169" s="12" t="e">
        <f>[1]!ripe(F$158,[1]!juhe($S$7,6),$C169,0)</f>
        <v>#VALUE!</v>
      </c>
      <c r="G169" s="12" t="e">
        <f>[1]!ripe(G$158,[1]!juhe($S$7,6),$C169,0)</f>
        <v>#VALUE!</v>
      </c>
      <c r="H169" s="12" t="e">
        <f>[1]!ripe(H$158,[1]!juhe($S$7,6),$C169,0)</f>
        <v>#VALUE!</v>
      </c>
      <c r="I169" s="12" t="e">
        <f>[1]!ripe(I$158,[1]!juhe($S$7,6),$C169,0)</f>
        <v>#VALUE!</v>
      </c>
      <c r="J169" s="12" t="e">
        <f>[1]!ripe(J$158,[1]!juhe($S$7,6),$C169,0)</f>
        <v>#VALUE!</v>
      </c>
      <c r="K169" s="12" t="e">
        <f>[1]!ripe(K$158,[1]!juhe($S$7,6),$C169,0)</f>
        <v>#VALUE!</v>
      </c>
      <c r="L169" s="12" t="e">
        <f>[1]!ripe(L$158,[1]!juhe($S$7,6),$C169,0)</f>
        <v>#VALUE!</v>
      </c>
      <c r="M169" s="12" t="e">
        <f>[1]!ripe(M$158,[1]!juhe($S$7,6),$C169,0)</f>
        <v>#VALUE!</v>
      </c>
      <c r="N169" s="12" t="e">
        <f>[1]!ripe(N$158,[1]!juhe($S$7,6),$C169,0)</f>
        <v>#VALUE!</v>
      </c>
      <c r="O169" s="117"/>
      <c r="Q169"/>
      <c r="R169"/>
      <c r="S169"/>
      <c r="T169"/>
      <c r="U169"/>
      <c r="V169"/>
      <c r="W169"/>
      <c r="X169"/>
      <c r="Y169"/>
    </row>
    <row r="170" spans="1:28" s="128" customFormat="1" hidden="1" x14ac:dyDescent="0.2">
      <c r="A170" s="220">
        <v>14</v>
      </c>
      <c r="B170" s="221" t="str">
        <f>Q171</f>
        <v>144Y- 148Y</v>
      </c>
      <c r="C170" s="222">
        <f>R171</f>
        <v>465.64271964039028</v>
      </c>
      <c r="D170" s="133" t="s">
        <v>137</v>
      </c>
      <c r="E170" s="134">
        <f>[1]!Olekuvorrand($C170,$S171,$X171,$W171,$V171,E$4,[1]!juhe($S171,6),TRUE)</f>
        <v>74.199259281158447</v>
      </c>
      <c r="F170" s="134">
        <f>[1]!Olekuvorrand($C170,$S171,$X171,$W171,$V171,F$4,[1]!juhe($S171,6),TRUE)</f>
        <v>72.821438312530518</v>
      </c>
      <c r="G170" s="134">
        <f>[1]!Olekuvorrand($C170,$S171,$X171,$W171,$V171,G$4,[1]!juhe($S171,6),TRUE)</f>
        <v>71.500837802886963</v>
      </c>
      <c r="H170" s="134">
        <f>[1]!Olekuvorrand($C170,$S171,$X171,$W171,$V171,H$4,[1]!juhe($S171,6),TRUE)</f>
        <v>70.234477519989014</v>
      </c>
      <c r="I170" s="134">
        <f>[1]!Olekuvorrand($C170,$S171,$X171,$W171,$V171,I$4,[1]!juhe($S171,6),TRUE)</f>
        <v>69.019496440887451</v>
      </c>
      <c r="J170" s="134">
        <f>[1]!Olekuvorrand($C170,$S171,$X171,$W171,$V171,J$4,[1]!juhe($S171,6),TRUE)</f>
        <v>67.853271961212158</v>
      </c>
      <c r="K170" s="134">
        <f>[1]!Olekuvorrand($C170,$S171,$X171,$W171,$V171,K$4,[1]!juhe($S171,6),TRUE)</f>
        <v>66.733181476593018</v>
      </c>
      <c r="L170" s="134">
        <f>[1]!Olekuvorrand($C170,$S171,$X171,$W171,$V171,L$4,[1]!juhe($S171,6),TRUE)</f>
        <v>65.656960010528564</v>
      </c>
      <c r="M170" s="134">
        <f>[1]!Olekuvorrand($C170,$S171,$X171,$W171,$V171,M$4,[1]!juhe($S171,6),TRUE)</f>
        <v>64.622104167938232</v>
      </c>
      <c r="N170" s="134">
        <f>[1]!Olekuvorrand($C170,$S171,$X171,$W171,$V171,N$4,[1]!juhe($S171,6),TRUE)</f>
        <v>63.626587390899658</v>
      </c>
      <c r="O170" s="223">
        <f>T171</f>
        <v>65</v>
      </c>
      <c r="Q170"/>
      <c r="R170"/>
      <c r="S170"/>
      <c r="T170"/>
      <c r="U170"/>
      <c r="V170"/>
      <c r="W170"/>
      <c r="X170"/>
      <c r="Y170"/>
    </row>
    <row r="171" spans="1:28" s="128" customFormat="1" x14ac:dyDescent="0.2">
      <c r="A171" s="220"/>
      <c r="B171" s="221"/>
      <c r="C171" s="222"/>
      <c r="D171" s="133" t="s">
        <v>32</v>
      </c>
      <c r="E171" s="134">
        <f>E170*[1]!juhe($S171,2)/10</f>
        <v>2083.8119976520534</v>
      </c>
      <c r="F171" s="134">
        <f>F170*[1]!juhe($S171,2)/10</f>
        <v>2045.1172735691066</v>
      </c>
      <c r="G171" s="134">
        <f>G170*[1]!juhe($S171,2)/10</f>
        <v>2008.0295288562775</v>
      </c>
      <c r="H171" s="134">
        <f>H170*[1]!juhe($S171,2)/10</f>
        <v>1972.4650666713715</v>
      </c>
      <c r="I171" s="134">
        <f>I170*[1]!juhe($S171,2)/10</f>
        <v>1938.3435380458832</v>
      </c>
      <c r="J171" s="134">
        <f>J170*[1]!juhe($S171,2)/10</f>
        <v>1905.5912897586823</v>
      </c>
      <c r="K171" s="134">
        <f>K170*[1]!juhe($S171,2)/10</f>
        <v>1874.1346685886383</v>
      </c>
      <c r="L171" s="134">
        <f>L170*[1]!juhe($S171,2)/10</f>
        <v>1843.9100649356842</v>
      </c>
      <c r="M171" s="134">
        <f>M170*[1]!juhe($S171,2)/10</f>
        <v>1814.8471734523773</v>
      </c>
      <c r="N171" s="134">
        <f>N170*[1]!juhe($S171,2)/10</f>
        <v>1786.889080286026</v>
      </c>
      <c r="O171" s="223"/>
      <c r="Q171" t="str">
        <f>'Juhtme rež 110'!Q$3</f>
        <v>144Y- 148Y</v>
      </c>
      <c r="R171">
        <f>'Juhtme rež 110'!Q$4</f>
        <v>465.64271964039028</v>
      </c>
      <c r="S171" t="str">
        <f>'Juhtme rež 110'!Q$5</f>
        <v>242-Al1/39-ST1A Hawk</v>
      </c>
      <c r="T171">
        <f>'Juhtme rež 110'!Q$6</f>
        <v>65</v>
      </c>
      <c r="U171">
        <f>'Juhtme rež 110'!Q$14</f>
        <v>5</v>
      </c>
      <c r="V171">
        <f>'Juhtme rež 110'!Q$15</f>
        <v>8.1124426030211028E-2</v>
      </c>
      <c r="W171">
        <f>'Juhtme rež 110'!Q$16</f>
        <v>-5</v>
      </c>
      <c r="X171">
        <f>'Juhtme rež 110'!Q$17</f>
        <v>136.21526956558228</v>
      </c>
      <c r="Y171">
        <v>2</v>
      </c>
    </row>
    <row r="172" spans="1:28" s="128" customFormat="1" x14ac:dyDescent="0.2">
      <c r="A172" s="220"/>
      <c r="B172" s="221"/>
      <c r="C172" s="222"/>
      <c r="D172" s="133" t="str">
        <f>CONCATENATE(Y171,"T, [daN]")</f>
        <v>2T, [daN]</v>
      </c>
      <c r="E172" s="134">
        <f>E171*$Y171</f>
        <v>4167.6239953041068</v>
      </c>
      <c r="F172" s="134">
        <f t="shared" ref="F172:N172" si="13">F171*$Y171</f>
        <v>4090.2345471382132</v>
      </c>
      <c r="G172" s="134">
        <f t="shared" si="13"/>
        <v>4016.0590577125549</v>
      </c>
      <c r="H172" s="134">
        <f t="shared" si="13"/>
        <v>3944.9301333427429</v>
      </c>
      <c r="I172" s="134">
        <f t="shared" si="13"/>
        <v>3876.6870760917664</v>
      </c>
      <c r="J172" s="134">
        <f t="shared" si="13"/>
        <v>3811.1825795173645</v>
      </c>
      <c r="K172" s="134">
        <f t="shared" si="13"/>
        <v>3748.2693371772766</v>
      </c>
      <c r="L172" s="134">
        <f t="shared" si="13"/>
        <v>3687.8201298713684</v>
      </c>
      <c r="M172" s="134">
        <f t="shared" si="13"/>
        <v>3629.6943469047546</v>
      </c>
      <c r="N172" s="134">
        <f t="shared" si="13"/>
        <v>3573.778160572052</v>
      </c>
      <c r="O172" s="223"/>
      <c r="Q172"/>
      <c r="R172"/>
      <c r="S172"/>
      <c r="T172"/>
      <c r="U172"/>
      <c r="V172"/>
      <c r="W172"/>
      <c r="X172"/>
      <c r="Y172"/>
    </row>
    <row r="173" spans="1:28" s="128" customFormat="1" x14ac:dyDescent="0.2">
      <c r="A173" s="220"/>
      <c r="B173" s="221"/>
      <c r="C173" s="222"/>
      <c r="D173" s="133" t="s">
        <v>31</v>
      </c>
      <c r="E173" s="135">
        <f>[1]!ripe([1]!Olekuvorrand($C170,$S171,$X171,$W171,$V171,E$4,[1]!juhe($S171,6),TRUE),[1]!juhe($S171,6),$C170,0)</f>
        <v>12.382712100184058</v>
      </c>
      <c r="F173" s="135">
        <f>[1]!ripe([1]!Olekuvorrand($C170,$S171,$X171,$W171,$V171,F$4,[1]!juhe($S171,6),TRUE),[1]!juhe($S171,6),$C170,0)</f>
        <v>12.616999705255719</v>
      </c>
      <c r="G173" s="135">
        <f>[1]!ripe([1]!Olekuvorrand($C170,$S171,$X171,$W171,$V171,G$4,[1]!juhe($S171,6),TRUE),[1]!juhe($S171,6),$C170,0)</f>
        <v>12.850032166873399</v>
      </c>
      <c r="H173" s="135">
        <f>[1]!ripe([1]!Olekuvorrand($C170,$S171,$X171,$W171,$V171,H$4,[1]!juhe($S171,6),TRUE),[1]!juhe($S171,6),$C170,0)</f>
        <v>13.081724221042354</v>
      </c>
      <c r="I173" s="135">
        <f>[1]!ripe([1]!Olekuvorrand($C170,$S171,$X171,$W171,$V171,I$4,[1]!juhe($S171,6),TRUE),[1]!juhe($S171,6),$C170,0)</f>
        <v>13.312007666013642</v>
      </c>
      <c r="J173" s="135">
        <f>[1]!ripe([1]!Olekuvorrand($C170,$S171,$X171,$W171,$V171,J$4,[1]!juhe($S171,6),TRUE),[1]!juhe($S171,6),$C170,0)</f>
        <v>13.540807085186897</v>
      </c>
      <c r="K173" s="135">
        <f>[1]!ripe([1]!Olekuvorrand($C170,$S171,$X171,$W171,$V171,K$4,[1]!juhe($S171,6),TRUE),[1]!juhe($S171,6),$C170,0)</f>
        <v>13.768084263265109</v>
      </c>
      <c r="L173" s="135">
        <f>[1]!ripe([1]!Olekuvorrand($C170,$S171,$X171,$W171,$V171,L$4,[1]!juhe($S171,6),TRUE),[1]!juhe($S171,6),$C170,0)</f>
        <v>13.993764950100656</v>
      </c>
      <c r="M173" s="135">
        <f>[1]!ripe([1]!Olekuvorrand($C170,$S171,$X171,$W171,$V171,M$4,[1]!juhe($S171,6),TRUE),[1]!juhe($S171,6),$C170,0)</f>
        <v>14.217860553376173</v>
      </c>
      <c r="N173" s="135">
        <f>[1]!ripe([1]!Olekuvorrand($C170,$S171,$X171,$W171,$V171,N$4,[1]!juhe($S171,6),TRUE),[1]!juhe($S171,6),$C170,0)</f>
        <v>14.440316594080084</v>
      </c>
      <c r="O173" s="223"/>
      <c r="Q173"/>
      <c r="R173"/>
      <c r="S173"/>
      <c r="T173"/>
      <c r="U173"/>
      <c r="V173"/>
      <c r="W173"/>
      <c r="X173"/>
      <c r="Y173"/>
    </row>
    <row r="174" spans="1:28" s="128" customFormat="1" x14ac:dyDescent="0.2">
      <c r="A174" s="220"/>
      <c r="B174" s="221"/>
      <c r="C174" s="222"/>
      <c r="D174" s="133" t="s">
        <v>247</v>
      </c>
      <c r="E174" s="135">
        <f>[1]!ripe([1]!Olekuvorrand($C170,$S171,$X171,$W171,$V171,E$4,[1]!juhe($S171,6)),[1]!juhe($S171,6),$C170,0)</f>
        <v>12.94510368197084</v>
      </c>
      <c r="F174" s="135">
        <f>[1]!ripe([1]!Olekuvorrand($C170,$S171,$X171,$W171,$V171,F$4,[1]!juhe($S171,6)),[1]!juhe($S171,6),$C170,0)</f>
        <v>13.187304217963673</v>
      </c>
      <c r="G174" s="135">
        <f>[1]!ripe([1]!Olekuvorrand($C170,$S171,$X171,$W171,$V171,G$4,[1]!juhe($S171,6)),[1]!juhe($S171,6),$C170,0)</f>
        <v>13.427455805186961</v>
      </c>
      <c r="H174" s="135">
        <f>[1]!ripe([1]!Olekuvorrand($C170,$S171,$X171,$W171,$V171,H$4,[1]!juhe($S171,6)),[1]!juhe($S171,6),$C170,0)</f>
        <v>13.66548301458314</v>
      </c>
      <c r="I174" s="135">
        <f>[1]!ripe([1]!Olekuvorrand($C170,$S171,$X171,$W171,$V171,I$4,[1]!juhe($S171,6)),[1]!juhe($S171,6),$C170,0)</f>
        <v>13.901412025242909</v>
      </c>
      <c r="J174" s="135">
        <f>[1]!ripe([1]!Olekuvorrand($C170,$S171,$X171,$W171,$V171,J$4,[1]!juhe($S171,6)),[1]!juhe($S171,6),$C170,0)</f>
        <v>14.135201529637564</v>
      </c>
      <c r="K174" s="135">
        <f>[1]!ripe([1]!Olekuvorrand($C170,$S171,$X171,$W171,$V171,K$4,[1]!juhe($S171,6)),[1]!juhe($S171,6),$C170,0)</f>
        <v>14.366858977383371</v>
      </c>
      <c r="L174" s="135">
        <f>[1]!ripe([1]!Olekuvorrand($C170,$S171,$X171,$W171,$V171,L$4,[1]!juhe($S171,6)),[1]!juhe($S171,6),$C170,0)</f>
        <v>14.596416151054557</v>
      </c>
      <c r="M174" s="135">
        <f>[1]!ripe([1]!Olekuvorrand($C170,$S171,$X171,$W171,$V171,M$4,[1]!juhe($S171,6)),[1]!juhe($S171,6),$C170,0)</f>
        <v>14.823842306407721</v>
      </c>
      <c r="N174" s="135">
        <f>[1]!ripe([1]!Olekuvorrand($C170,$S171,$X171,$W171,$V171,N$4,[1]!juhe($S171,6)),[1]!juhe($S171,6),$C170,0)</f>
        <v>15.049176391525075</v>
      </c>
      <c r="O174" s="223"/>
      <c r="Q174"/>
      <c r="R174"/>
      <c r="S174"/>
      <c r="T174"/>
      <c r="U174"/>
      <c r="V174"/>
      <c r="W174"/>
      <c r="X174"/>
      <c r="Y174"/>
    </row>
    <row r="175" spans="1:28" x14ac:dyDescent="0.2">
      <c r="A175" s="114"/>
      <c r="B175" s="116" t="str">
        <f>Visangud!C101</f>
        <v>144Y-145Y</v>
      </c>
      <c r="C175" s="116">
        <f>Visangud!Q101</f>
        <v>455.63993535870998</v>
      </c>
      <c r="D175" s="10" t="s">
        <v>31</v>
      </c>
      <c r="E175" s="12">
        <f>[1]!ripe(E$170,[1]!juhe($S$7,6),$C175,0)</f>
        <v>11.85642352885189</v>
      </c>
      <c r="F175" s="12">
        <f>[1]!ripe(F$170,[1]!juhe($S$7,6),$C175,0)</f>
        <v>12.080753469725561</v>
      </c>
      <c r="G175" s="12">
        <f>[1]!ripe(G$170,[1]!juhe($S$7,6),$C175,0)</f>
        <v>12.303881613104512</v>
      </c>
      <c r="H175" s="12">
        <f>[1]!ripe(H$170,[1]!juhe($S$7,6),$C175,0)</f>
        <v>12.525726318874259</v>
      </c>
      <c r="I175" s="12">
        <f>[1]!ripe(I$170,[1]!juhe($S$7,6),$C175,0)</f>
        <v>12.746222283988562</v>
      </c>
      <c r="J175" s="12">
        <f>[1]!ripe(J$170,[1]!juhe($S$7,6),$C175,0)</f>
        <v>12.965297297194523</v>
      </c>
      <c r="K175" s="12">
        <f>[1]!ripe(K$170,[1]!juhe($S$7,6),$C175,0)</f>
        <v>13.182914767417182</v>
      </c>
      <c r="L175" s="12">
        <f>[1]!ripe(L$170,[1]!juhe($S$7,6),$C175,0)</f>
        <v>13.399003600279949</v>
      </c>
      <c r="M175" s="12">
        <f>[1]!ripe(M$170,[1]!juhe($S$7,6),$C175,0)</f>
        <v>13.613574718617476</v>
      </c>
      <c r="N175" s="12">
        <f>[1]!ripe(N$170,[1]!juhe($S$7,6),$C175,0)</f>
        <v>13.826575958878717</v>
      </c>
      <c r="O175" s="117"/>
      <c r="Q175"/>
      <c r="R175"/>
      <c r="S175"/>
      <c r="T175"/>
      <c r="U175"/>
      <c r="V175"/>
      <c r="W175"/>
      <c r="X175"/>
      <c r="Y175"/>
    </row>
    <row r="176" spans="1:28" x14ac:dyDescent="0.2">
      <c r="A176" s="118"/>
      <c r="B176" s="116" t="str">
        <f>Visangud!C102</f>
        <v>145Y-146Y</v>
      </c>
      <c r="C176" s="116">
        <f>Visangud!Q102</f>
        <v>475.53359847153308</v>
      </c>
      <c r="D176" s="10" t="s">
        <v>31</v>
      </c>
      <c r="E176" s="12">
        <f>[1]!ripe(E$170,[1]!juhe($S$7,6),$C176,0)</f>
        <v>12.914350098132957</v>
      </c>
      <c r="F176" s="12">
        <f>[1]!ripe(F$170,[1]!juhe($S$7,6),$C176,0)</f>
        <v>13.158696581445247</v>
      </c>
      <c r="G176" s="12">
        <f>[1]!ripe(G$170,[1]!juhe($S$7,6),$C176,0)</f>
        <v>13.4017340331127</v>
      </c>
      <c r="H176" s="12">
        <f>[1]!ripe(H$170,[1]!juhe($S$7,6),$C176,0)</f>
        <v>13.643373528425604</v>
      </c>
      <c r="I176" s="12">
        <f>[1]!ripe(I$170,[1]!juhe($S$7,6),$C176,0)</f>
        <v>13.883543937468639</v>
      </c>
      <c r="J176" s="12">
        <f>[1]!ripe(J$170,[1]!juhe($S$7,6),$C176,0)</f>
        <v>14.122166605713423</v>
      </c>
      <c r="K176" s="12">
        <f>[1]!ripe(K$170,[1]!juhe($S$7,6),$C176,0)</f>
        <v>14.35920167713159</v>
      </c>
      <c r="L176" s="12">
        <f>[1]!ripe(L$170,[1]!juhe($S$7,6),$C176,0)</f>
        <v>14.594571713727857</v>
      </c>
      <c r="M176" s="12">
        <f>[1]!ripe(M$170,[1]!juhe($S$7,6),$C176,0)</f>
        <v>14.82828861296105</v>
      </c>
      <c r="N176" s="12">
        <f>[1]!ripe(N$170,[1]!juhe($S$7,6),$C176,0)</f>
        <v>15.060295556823705</v>
      </c>
      <c r="O176" s="117"/>
      <c r="Q176"/>
      <c r="R176"/>
      <c r="S176"/>
      <c r="T176"/>
      <c r="U176"/>
      <c r="V176"/>
      <c r="W176"/>
      <c r="X176"/>
      <c r="Y176"/>
    </row>
    <row r="177" spans="1:25" x14ac:dyDescent="0.2">
      <c r="A177" s="118"/>
      <c r="B177" s="116" t="str">
        <f>Visangud!C103</f>
        <v>146Y-147Y</v>
      </c>
      <c r="C177" s="116">
        <f>Visangud!Q103</f>
        <v>465.35347324357821</v>
      </c>
      <c r="D177" s="10" t="s">
        <v>31</v>
      </c>
      <c r="E177" s="12">
        <f>[1]!ripe(E$170,[1]!juhe($S$7,6),$C177,0)</f>
        <v>12.367333174297384</v>
      </c>
      <c r="F177" s="12">
        <f>[1]!ripe(F$170,[1]!juhe($S$7,6),$C177,0)</f>
        <v>12.601329801779851</v>
      </c>
      <c r="G177" s="12">
        <f>[1]!ripe(G$170,[1]!juhe($S$7,6),$C177,0)</f>
        <v>12.834072844655708</v>
      </c>
      <c r="H177" s="12">
        <f>[1]!ripe(H$170,[1]!juhe($S$7,6),$C177,0)</f>
        <v>13.065477144825316</v>
      </c>
      <c r="I177" s="12">
        <f>[1]!ripe(I$170,[1]!juhe($S$7,6),$C177,0)</f>
        <v>13.295474585244088</v>
      </c>
      <c r="J177" s="12">
        <f>[1]!ripe(J$170,[1]!juhe($S$7,6),$C177,0)</f>
        <v>13.523989842976626</v>
      </c>
      <c r="K177" s="12">
        <f>[1]!ripe(K$170,[1]!juhe($S$7,6),$C177,0)</f>
        <v>13.750984750188074</v>
      </c>
      <c r="L177" s="12">
        <f>[1]!ripe(L$170,[1]!juhe($S$7,6),$C177,0)</f>
        <v>13.976385148947083</v>
      </c>
      <c r="M177" s="12">
        <f>[1]!ripe(M$170,[1]!juhe($S$7,6),$C177,0)</f>
        <v>14.200202432768315</v>
      </c>
      <c r="N177" s="12">
        <f>[1]!ripe(N$170,[1]!juhe($S$7,6),$C177,0)</f>
        <v>14.422382190301352</v>
      </c>
      <c r="O177" s="117"/>
      <c r="Q177"/>
      <c r="R177"/>
      <c r="S177"/>
      <c r="T177"/>
      <c r="U177"/>
      <c r="V177"/>
      <c r="W177"/>
      <c r="X177"/>
      <c r="Y177"/>
    </row>
    <row r="178" spans="1:25" x14ac:dyDescent="0.2">
      <c r="A178" s="118"/>
      <c r="B178" s="116" t="str">
        <f>Visangud!C104</f>
        <v>147Y-148Y</v>
      </c>
      <c r="C178" s="116">
        <f>Visangud!Q104</f>
        <v>465.40604001798715</v>
      </c>
      <c r="D178" s="10" t="s">
        <v>31</v>
      </c>
      <c r="E178" s="12">
        <f>[1]!ripe(E$170,[1]!juhe($S$7,6),$C178,0)</f>
        <v>12.370127383727269</v>
      </c>
      <c r="F178" s="12">
        <f>[1]!ripe(F$170,[1]!juhe($S$7,6),$C178,0)</f>
        <v>12.604176879162258</v>
      </c>
      <c r="G178" s="12">
        <f>[1]!ripe(G$170,[1]!juhe($S$7,6),$C178,0)</f>
        <v>12.836972506762402</v>
      </c>
      <c r="H178" s="12">
        <f>[1]!ripe(H$170,[1]!juhe($S$7,6),$C178,0)</f>
        <v>13.068429089187896</v>
      </c>
      <c r="I178" s="12">
        <f>[1]!ripe(I$170,[1]!juhe($S$7,6),$C178,0)</f>
        <v>13.298478494004151</v>
      </c>
      <c r="J178" s="12">
        <f>[1]!ripe(J$170,[1]!juhe($S$7,6),$C178,0)</f>
        <v>13.527045381257704</v>
      </c>
      <c r="K178" s="12">
        <f>[1]!ripe(K$170,[1]!juhe($S$7,6),$C178,0)</f>
        <v>13.754091574490264</v>
      </c>
      <c r="L178" s="12">
        <f>[1]!ripe(L$170,[1]!juhe($S$7,6),$C178,0)</f>
        <v>13.97954289901563</v>
      </c>
      <c r="M178" s="12">
        <f>[1]!ripe(M$170,[1]!juhe($S$7,6),$C178,0)</f>
        <v>14.203410750922657</v>
      </c>
      <c r="N178" s="12">
        <f>[1]!ripe(N$170,[1]!juhe($S$7,6),$C178,0)</f>
        <v>14.425640706567521</v>
      </c>
      <c r="O178" s="117"/>
      <c r="Q178"/>
      <c r="R178"/>
      <c r="S178"/>
      <c r="T178"/>
      <c r="U178"/>
      <c r="V178"/>
      <c r="W178"/>
      <c r="X178"/>
      <c r="Y178"/>
    </row>
    <row r="179" spans="1:25" x14ac:dyDescent="0.2">
      <c r="A179" s="118"/>
      <c r="B179" s="130"/>
      <c r="C179" s="116">
        <f>Visangud!Q105</f>
        <v>0</v>
      </c>
      <c r="D179" s="10" t="s">
        <v>31</v>
      </c>
      <c r="E179" s="12" t="e">
        <f>[1]!ripe(E$170,[1]!juhe($S$7,6),$C179,0)</f>
        <v>#VALUE!</v>
      </c>
      <c r="F179" s="12" t="e">
        <f>[1]!ripe(F$170,[1]!juhe($S$7,6),$C179,0)</f>
        <v>#VALUE!</v>
      </c>
      <c r="G179" s="12" t="e">
        <f>[1]!ripe(G$170,[1]!juhe($S$7,6),$C179,0)</f>
        <v>#VALUE!</v>
      </c>
      <c r="H179" s="12" t="e">
        <f>[1]!ripe(H$170,[1]!juhe($S$7,6),$C179,0)</f>
        <v>#VALUE!</v>
      </c>
      <c r="I179" s="12" t="e">
        <f>[1]!ripe(I$170,[1]!juhe($S$7,6),$C179,0)</f>
        <v>#VALUE!</v>
      </c>
      <c r="J179" s="12" t="e">
        <f>[1]!ripe(J$170,[1]!juhe($S$7,6),$C179,0)</f>
        <v>#VALUE!</v>
      </c>
      <c r="K179" s="12" t="e">
        <f>[1]!ripe(K$170,[1]!juhe($S$7,6),$C179,0)</f>
        <v>#VALUE!</v>
      </c>
      <c r="L179" s="12" t="e">
        <f>[1]!ripe(L$170,[1]!juhe($S$7,6),$C179,0)</f>
        <v>#VALUE!</v>
      </c>
      <c r="M179" s="12" t="e">
        <f>[1]!ripe(M$170,[1]!juhe($S$7,6),$C179,0)</f>
        <v>#VALUE!</v>
      </c>
      <c r="N179" s="12" t="e">
        <f>[1]!ripe(N$170,[1]!juhe($S$7,6),$C179,0)</f>
        <v>#VALUE!</v>
      </c>
      <c r="O179" s="117"/>
      <c r="Q179"/>
      <c r="R179"/>
      <c r="S179"/>
      <c r="T179"/>
      <c r="U179"/>
      <c r="V179"/>
      <c r="W179"/>
      <c r="X179"/>
      <c r="Y179"/>
    </row>
    <row r="180" spans="1:25" s="128" customFormat="1" hidden="1" x14ac:dyDescent="0.2">
      <c r="A180" s="220">
        <v>15</v>
      </c>
      <c r="B180" s="221" t="str">
        <f>Q181</f>
        <v>148Y- 151Y</v>
      </c>
      <c r="C180" s="222">
        <f>R181</f>
        <v>461.46793139541433</v>
      </c>
      <c r="D180" s="133" t="s">
        <v>137</v>
      </c>
      <c r="E180" s="134">
        <f>[1]!Olekuvorrand($C180,$S181,$X181,$W181,$V181,E$4,[1]!juhe($S181,6),TRUE)</f>
        <v>74.342191219329834</v>
      </c>
      <c r="F180" s="134">
        <f>[1]!Olekuvorrand($C180,$S181,$X181,$W181,$V181,F$4,[1]!juhe($S181,6),TRUE)</f>
        <v>72.939813137054443</v>
      </c>
      <c r="G180" s="134">
        <f>[1]!Olekuvorrand($C180,$S181,$X181,$W181,$V181,G$4,[1]!juhe($S181,6),TRUE)</f>
        <v>71.596324443817139</v>
      </c>
      <c r="H180" s="134">
        <f>[1]!Olekuvorrand($C180,$S181,$X181,$W181,$V181,H$4,[1]!juhe($S181,6),TRUE)</f>
        <v>70.308506488800049</v>
      </c>
      <c r="I180" s="134">
        <f>[1]!Olekuvorrand($C180,$S181,$X181,$W181,$V181,I$4,[1]!juhe($S181,6),TRUE)</f>
        <v>69.073617458343506</v>
      </c>
      <c r="J180" s="134">
        <f>[1]!Olekuvorrand($C180,$S181,$X181,$W181,$V181,J$4,[1]!juhe($S181,6),TRUE)</f>
        <v>67.888796329498291</v>
      </c>
      <c r="K180" s="134">
        <f>[1]!Olekuvorrand($C180,$S181,$X181,$W181,$V181,K$4,[1]!juhe($S181,6),TRUE)</f>
        <v>66.751301288604736</v>
      </c>
      <c r="L180" s="134">
        <f>[1]!Olekuvorrand($C180,$S181,$X181,$W181,$V181,L$4,[1]!juhe($S181,6),TRUE)</f>
        <v>65.658748149871826</v>
      </c>
      <c r="M180" s="134">
        <f>[1]!Olekuvorrand($C180,$S181,$X181,$W181,$V181,M$4,[1]!juhe($S181,6),TRUE)</f>
        <v>64.608871936798096</v>
      </c>
      <c r="N180" s="134">
        <f>[1]!Olekuvorrand($C180,$S181,$X181,$W181,$V181,N$4,[1]!juhe($S181,6),TRUE)</f>
        <v>63.599169254302979</v>
      </c>
      <c r="O180" s="223">
        <f>T181</f>
        <v>65</v>
      </c>
      <c r="Q180"/>
      <c r="R180"/>
      <c r="S180"/>
      <c r="T180"/>
      <c r="U180"/>
      <c r="V180"/>
      <c r="W180"/>
      <c r="X180"/>
      <c r="Y180"/>
    </row>
    <row r="181" spans="1:25" s="128" customFormat="1" x14ac:dyDescent="0.2">
      <c r="A181" s="220"/>
      <c r="B181" s="221"/>
      <c r="C181" s="222"/>
      <c r="D181" s="133" t="s">
        <v>32</v>
      </c>
      <c r="E181" s="134">
        <f>E180*[1]!juhe($S181,2)/10</f>
        <v>2087.8260982036586</v>
      </c>
      <c r="F181" s="134">
        <f>F180*[1]!juhe($S181,2)/10</f>
        <v>2048.4417121410365</v>
      </c>
      <c r="G181" s="134">
        <f>G180*[1]!juhe($S181,2)/10</f>
        <v>2010.7111756801605</v>
      </c>
      <c r="H181" s="134">
        <f>H180*[1]!juhe($S181,2)/10</f>
        <v>1974.5440962314606</v>
      </c>
      <c r="I181" s="134">
        <f>I180*[1]!juhe($S181,2)/10</f>
        <v>1939.863472700119</v>
      </c>
      <c r="J181" s="134">
        <f>J180*[1]!juhe($S181,2)/10</f>
        <v>1906.58895611763</v>
      </c>
      <c r="K181" s="134">
        <f>K180*[1]!juhe($S181,2)/10</f>
        <v>1874.6435453891754</v>
      </c>
      <c r="L181" s="134">
        <f>L180*[1]!juhe($S181,2)/10</f>
        <v>1843.9602830410004</v>
      </c>
      <c r="M181" s="134">
        <f>M180*[1]!juhe($S181,2)/10</f>
        <v>1814.4755594730377</v>
      </c>
      <c r="N181" s="134">
        <f>N180*[1]!juhe($S181,2)/10</f>
        <v>1786.1190693378448</v>
      </c>
      <c r="O181" s="223"/>
      <c r="Q181" t="str">
        <f>'Juhtme rež 110'!R$3</f>
        <v>148Y- 151Y</v>
      </c>
      <c r="R181">
        <f>'Juhtme rež 110'!R$4</f>
        <v>461.46793139541433</v>
      </c>
      <c r="S181" t="str">
        <f>'Juhtme rež 110'!R$5</f>
        <v>242-Al1/39-ST1A Hawk</v>
      </c>
      <c r="T181">
        <f>'Juhtme rež 110'!R$6</f>
        <v>65</v>
      </c>
      <c r="U181">
        <f>'Juhtme rež 110'!R$14</f>
        <v>5</v>
      </c>
      <c r="V181">
        <f>'Juhtme rež 110'!R$15</f>
        <v>8.1141741233829168E-2</v>
      </c>
      <c r="W181">
        <f>'Juhtme rež 110'!R$16</f>
        <v>-5</v>
      </c>
      <c r="X181">
        <f>'Juhtme rež 110'!R$17</f>
        <v>136.0136866569519</v>
      </c>
      <c r="Y181">
        <v>2</v>
      </c>
    </row>
    <row r="182" spans="1:25" s="128" customFormat="1" x14ac:dyDescent="0.2">
      <c r="A182" s="220"/>
      <c r="B182" s="221"/>
      <c r="C182" s="222"/>
      <c r="D182" s="133" t="str">
        <f>CONCATENATE(Y181,"T, [daN]")</f>
        <v>2T, [daN]</v>
      </c>
      <c r="E182" s="134">
        <f>E181*$Y181</f>
        <v>4175.6521964073172</v>
      </c>
      <c r="F182" s="134">
        <f t="shared" ref="F182:N182" si="14">F181*$Y181</f>
        <v>4096.8834242820731</v>
      </c>
      <c r="G182" s="134">
        <f t="shared" si="14"/>
        <v>4021.422351360321</v>
      </c>
      <c r="H182" s="134">
        <f t="shared" si="14"/>
        <v>3949.0881924629211</v>
      </c>
      <c r="I182" s="134">
        <f t="shared" si="14"/>
        <v>3879.726945400238</v>
      </c>
      <c r="J182" s="134">
        <f t="shared" si="14"/>
        <v>3813.17791223526</v>
      </c>
      <c r="K182" s="134">
        <f t="shared" si="14"/>
        <v>3749.2870907783508</v>
      </c>
      <c r="L182" s="134">
        <f t="shared" si="14"/>
        <v>3687.9205660820007</v>
      </c>
      <c r="M182" s="134">
        <f t="shared" si="14"/>
        <v>3628.9511189460754</v>
      </c>
      <c r="N182" s="134">
        <f t="shared" si="14"/>
        <v>3572.2381386756897</v>
      </c>
      <c r="O182" s="223"/>
      <c r="Q182"/>
      <c r="R182"/>
      <c r="S182"/>
      <c r="T182"/>
      <c r="U182"/>
      <c r="V182"/>
      <c r="W182"/>
      <c r="X182"/>
      <c r="Y182"/>
    </row>
    <row r="183" spans="1:25" s="128" customFormat="1" x14ac:dyDescent="0.2">
      <c r="A183" s="220"/>
      <c r="B183" s="221"/>
      <c r="C183" s="222"/>
      <c r="D183" s="133" t="s">
        <v>31</v>
      </c>
      <c r="E183" s="135">
        <f>[1]!ripe([1]!Olekuvorrand($C180,$S181,$X181,$W181,$V181,E$4,[1]!juhe($S181,6),TRUE),[1]!juhe($S181,6),$C180,0)</f>
        <v>12.138287112676352</v>
      </c>
      <c r="F183" s="135">
        <f>[1]!ripe([1]!Olekuvorrand($C180,$S181,$X181,$W181,$V181,F$4,[1]!juhe($S181,6),TRUE),[1]!juhe($S181,6),$C180,0)</f>
        <v>12.371664017155087</v>
      </c>
      <c r="G183" s="135">
        <f>[1]!ripe([1]!Olekuvorrand($C180,$S181,$X181,$W181,$V181,G$4,[1]!juhe($S181,6),TRUE),[1]!juhe($S181,6),$C180,0)</f>
        <v>12.603815469798743</v>
      </c>
      <c r="H183" s="135">
        <f>[1]!ripe([1]!Olekuvorrand($C180,$S181,$X181,$W181,$V181,H$4,[1]!juhe($S181,6),TRUE),[1]!juhe($S181,6),$C180,0)</f>
        <v>12.834675442145256</v>
      </c>
      <c r="I183" s="135">
        <f>[1]!ripe([1]!Olekuvorrand($C180,$S181,$X181,$W181,$V181,I$4,[1]!juhe($S181,6),TRUE),[1]!juhe($S181,6),$C180,0)</f>
        <v>13.064132078357099</v>
      </c>
      <c r="J183" s="135">
        <f>[1]!ripe([1]!Olekuvorrand($C180,$S181,$X181,$W181,$V181,J$4,[1]!juhe($S181,6),TRUE),[1]!juhe($S181,6),$C180,0)</f>
        <v>13.292132286835335</v>
      </c>
      <c r="K183" s="135">
        <f>[1]!ripe([1]!Olekuvorrand($C180,$S181,$X181,$W181,$V181,K$4,[1]!juhe($S181,6),TRUE),[1]!juhe($S181,6),$C180,0)</f>
        <v>13.518640748352885</v>
      </c>
      <c r="L183" s="135">
        <f>[1]!ripe([1]!Olekuvorrand($C180,$S181,$X181,$W181,$V181,L$4,[1]!juhe($S181,6),TRUE),[1]!juhe($S181,6),$C180,0)</f>
        <v>13.743589194633069</v>
      </c>
      <c r="M183" s="135">
        <f>[1]!ripe([1]!Olekuvorrand($C180,$S181,$X181,$W181,$V181,M$4,[1]!juhe($S181,6),TRUE),[1]!juhe($S181,6),$C180,0)</f>
        <v>13.966918699469762</v>
      </c>
      <c r="N183" s="135">
        <f>[1]!ripe([1]!Olekuvorrand($C180,$S181,$X181,$W181,$V181,N$4,[1]!juhe($S181,6),TRUE),[1]!juhe($S181,6),$C180,0)</f>
        <v>14.18865799956434</v>
      </c>
      <c r="O183" s="223"/>
      <c r="Q183"/>
      <c r="R183"/>
      <c r="S183"/>
      <c r="T183"/>
      <c r="U183"/>
      <c r="V183"/>
      <c r="W183"/>
      <c r="X183"/>
      <c r="Y183"/>
    </row>
    <row r="184" spans="1:25" s="128" customFormat="1" x14ac:dyDescent="0.2">
      <c r="A184" s="220"/>
      <c r="B184" s="221"/>
      <c r="C184" s="222"/>
      <c r="D184" s="133" t="s">
        <v>247</v>
      </c>
      <c r="E184" s="135">
        <f>[1]!ripe([1]!Olekuvorrand($C180,$S181,$X181,$W181,$V181,E$4,[1]!juhe($S181,6)),[1]!juhe($S181,6),$C180,0)</f>
        <v>12.695960475887544</v>
      </c>
      <c r="F184" s="135">
        <f>[1]!ripe([1]!Olekuvorrand($C180,$S181,$X181,$W181,$V181,F$4,[1]!juhe($S181,6)),[1]!juhe($S181,6),$C180,0)</f>
        <v>12.937510344530354</v>
      </c>
      <c r="G184" s="135">
        <f>[1]!ripe([1]!Olekuvorrand($C180,$S181,$X181,$W181,$V181,G$4,[1]!juhe($S181,6)),[1]!juhe($S181,6),$C180,0)</f>
        <v>13.177019842481206</v>
      </c>
      <c r="H184" s="135">
        <f>[1]!ripe([1]!Olekuvorrand($C180,$S181,$X181,$W181,$V181,H$4,[1]!juhe($S181,6)),[1]!juhe($S181,6),$C180,0)</f>
        <v>13.414430159747461</v>
      </c>
      <c r="I184" s="135">
        <f>[1]!ripe([1]!Olekuvorrand($C180,$S181,$X181,$W181,$V181,I$4,[1]!juhe($S181,6)),[1]!juhe($S181,6),$C180,0)</f>
        <v>13.649713962821108</v>
      </c>
      <c r="J184" s="135">
        <f>[1]!ripe([1]!Olekuvorrand($C180,$S181,$X181,$W181,$V181,J$4,[1]!juhe($S181,6)),[1]!juhe($S181,6),$C180,0)</f>
        <v>13.882875303154869</v>
      </c>
      <c r="K184" s="135">
        <f>[1]!ripe([1]!Olekuvorrand($C180,$S181,$X181,$W181,$V181,K$4,[1]!juhe($S181,6)),[1]!juhe($S181,6),$C180,0)</f>
        <v>14.113922860236348</v>
      </c>
      <c r="L184" s="135">
        <f>[1]!ripe([1]!Olekuvorrand($C180,$S181,$X181,$W181,$V181,L$4,[1]!juhe($S181,6)),[1]!juhe($S181,6),$C180,0)</f>
        <v>14.342837687683394</v>
      </c>
      <c r="M184" s="135">
        <f>[1]!ripe([1]!Olekuvorrand($C180,$S181,$X181,$W181,$V181,M$4,[1]!juhe($S181,6)),[1]!juhe($S181,6),$C180,0)</f>
        <v>14.569647529600807</v>
      </c>
      <c r="N184" s="135">
        <f>[1]!ripe([1]!Olekuvorrand($C180,$S181,$X181,$W181,$V181,N$4,[1]!juhe($S181,6)),[1]!juhe($S181,6),$C180,0)</f>
        <v>14.794342890067206</v>
      </c>
      <c r="O184" s="223"/>
      <c r="Q184"/>
      <c r="R184"/>
      <c r="S184"/>
      <c r="T184"/>
      <c r="U184"/>
      <c r="V184"/>
      <c r="W184"/>
      <c r="X184"/>
      <c r="Y184"/>
    </row>
    <row r="185" spans="1:25" x14ac:dyDescent="0.2">
      <c r="A185" s="114"/>
      <c r="B185" s="116" t="str">
        <f>Visangud!C105</f>
        <v>148Y-149Y</v>
      </c>
      <c r="C185" s="116">
        <f>Visangud!R105</f>
        <v>455.64260740169686</v>
      </c>
      <c r="D185" s="10" t="s">
        <v>31</v>
      </c>
      <c r="E185" s="12">
        <f>[1]!ripe(E$180,[1]!juhe($S$7,6),$C185,0)</f>
        <v>11.833766901256999</v>
      </c>
      <c r="F185" s="12">
        <f>[1]!ripe(F$180,[1]!juhe($S$7,6),$C185,0)</f>
        <v>12.061288944697059</v>
      </c>
      <c r="G185" s="12">
        <f>[1]!ripe(G$180,[1]!juhe($S$7,6),$C185,0)</f>
        <v>12.287616279919195</v>
      </c>
      <c r="H185" s="12">
        <f>[1]!ripe(H$180,[1]!juhe($S$7,6),$C185,0)</f>
        <v>12.512684534955461</v>
      </c>
      <c r="I185" s="12">
        <f>[1]!ripe(I$180,[1]!juhe($S$7,6),$C185,0)</f>
        <v>12.736384660160258</v>
      </c>
      <c r="J185" s="12">
        <f>[1]!ripe(J$180,[1]!juhe($S$7,6),$C185,0)</f>
        <v>12.95866489587422</v>
      </c>
      <c r="K185" s="12">
        <f>[1]!ripe(K$180,[1]!juhe($S$7,6),$C185,0)</f>
        <v>13.179490808944092</v>
      </c>
      <c r="L185" s="12">
        <f>[1]!ripe(L$180,[1]!juhe($S$7,6),$C185,0)</f>
        <v>13.398795843778837</v>
      </c>
      <c r="M185" s="12">
        <f>[1]!ripe(M$180,[1]!juhe($S$7,6),$C185,0)</f>
        <v>13.616522552488057</v>
      </c>
      <c r="N185" s="12">
        <f>[1]!ripe(N$180,[1]!juhe($S$7,6),$C185,0)</f>
        <v>13.832698950838925</v>
      </c>
      <c r="O185" s="117"/>
      <c r="Q185"/>
      <c r="R185"/>
      <c r="S185"/>
      <c r="T185"/>
      <c r="U185"/>
      <c r="V185"/>
      <c r="W185"/>
      <c r="X185"/>
      <c r="Y185"/>
    </row>
    <row r="186" spans="1:25" x14ac:dyDescent="0.2">
      <c r="A186" s="118"/>
      <c r="B186" s="116" t="str">
        <f>Visangud!C106</f>
        <v>149Y-150Y</v>
      </c>
      <c r="C186" s="116">
        <f>Visangud!R106</f>
        <v>455.6446558241534</v>
      </c>
      <c r="D186" s="10" t="s">
        <v>31</v>
      </c>
      <c r="E186" s="12">
        <f>[1]!ripe(E$180,[1]!juhe($S$7,6),$C186,0)</f>
        <v>11.833873303107751</v>
      </c>
      <c r="F186" s="12">
        <f>[1]!ripe(F$180,[1]!juhe($S$7,6),$C186,0)</f>
        <v>12.06139739228411</v>
      </c>
      <c r="G186" s="12">
        <f>[1]!ripe(G$180,[1]!juhe($S$7,6),$C186,0)</f>
        <v>12.287726762500474</v>
      </c>
      <c r="H186" s="12">
        <f>[1]!ripe(H$180,[1]!juhe($S$7,6),$C186,0)</f>
        <v>12.512797041210106</v>
      </c>
      <c r="I186" s="12">
        <f>[1]!ripe(I$180,[1]!juhe($S$7,6),$C186,0)</f>
        <v>12.736499177786898</v>
      </c>
      <c r="J186" s="12">
        <f>[1]!ripe(J$180,[1]!juhe($S$7,6),$C186,0)</f>
        <v>12.958781412106093</v>
      </c>
      <c r="K186" s="12">
        <f>[1]!ripe(K$180,[1]!juhe($S$7,6),$C186,0)</f>
        <v>13.179609310704837</v>
      </c>
      <c r="L186" s="12">
        <f>[1]!ripe(L$180,[1]!juhe($S$7,6),$C186,0)</f>
        <v>13.398916317393665</v>
      </c>
      <c r="M186" s="12">
        <f>[1]!ripe(M$180,[1]!juhe($S$7,6),$C186,0)</f>
        <v>13.616644983765646</v>
      </c>
      <c r="N186" s="12">
        <f>[1]!ripe(N$180,[1]!juhe($S$7,6),$C186,0)</f>
        <v>13.832823325839849</v>
      </c>
      <c r="O186" s="132"/>
      <c r="Q186"/>
      <c r="R186"/>
      <c r="S186"/>
      <c r="T186"/>
      <c r="U186"/>
      <c r="V186"/>
      <c r="W186"/>
      <c r="X186"/>
      <c r="Y186"/>
    </row>
    <row r="187" spans="1:25" x14ac:dyDescent="0.2">
      <c r="A187" s="118"/>
      <c r="B187" s="116" t="str">
        <f>Visangud!C107</f>
        <v>150Y-151Y</v>
      </c>
      <c r="C187" s="116">
        <f>Visangud!R107</f>
        <v>472.49829361063547</v>
      </c>
      <c r="D187" s="10" t="s">
        <v>31</v>
      </c>
      <c r="E187" s="12">
        <f>[1]!ripe(E$180,[1]!juhe($S$7,6),$C187,0)</f>
        <v>12.725499621966966</v>
      </c>
      <c r="F187" s="12">
        <f>[1]!ripe(F$180,[1]!juhe($S$7,6),$C187,0)</f>
        <v>12.970166573914288</v>
      </c>
      <c r="G187" s="12">
        <f>[1]!ripe(G$180,[1]!juhe($S$7,6),$C187,0)</f>
        <v>13.213548790485085</v>
      </c>
      <c r="H187" s="12">
        <f>[1]!ripe(H$180,[1]!juhe($S$7,6),$C187,0)</f>
        <v>13.455577048966038</v>
      </c>
      <c r="I187" s="12">
        <f>[1]!ripe(I$180,[1]!juhe($S$7,6),$C187,0)</f>
        <v>13.696134082282727</v>
      </c>
      <c r="J187" s="12">
        <f>[1]!ripe(J$180,[1]!juhe($S$7,6),$C187,0)</f>
        <v>13.935164230430082</v>
      </c>
      <c r="K187" s="12">
        <f>[1]!ripe(K$180,[1]!juhe($S$7,6),$C187,0)</f>
        <v>14.172630465546872</v>
      </c>
      <c r="L187" s="12">
        <f>[1]!ripe(L$180,[1]!juhe($S$7,6),$C187,0)</f>
        <v>14.408461216749904</v>
      </c>
      <c r="M187" s="12">
        <f>[1]!ripe(M$180,[1]!juhe($S$7,6),$C187,0)</f>
        <v>14.642594707166806</v>
      </c>
      <c r="N187" s="12">
        <f>[1]!ripe(N$180,[1]!juhe($S$7,6),$C187,0)</f>
        <v>14.875061063691026</v>
      </c>
      <c r="O187" s="132"/>
      <c r="Q187"/>
      <c r="R187"/>
      <c r="S187"/>
      <c r="T187"/>
      <c r="U187"/>
      <c r="V187"/>
      <c r="W187"/>
      <c r="X187"/>
      <c r="Y187"/>
    </row>
    <row r="188" spans="1:25" x14ac:dyDescent="0.2">
      <c r="A188" s="118"/>
      <c r="B188" s="130"/>
      <c r="C188" s="116">
        <f>Visangud!R108</f>
        <v>0</v>
      </c>
      <c r="D188" s="10" t="s">
        <v>31</v>
      </c>
      <c r="E188" s="12" t="e">
        <f>[1]!ripe(E$180,[1]!juhe($S$7,6),$C188,0)</f>
        <v>#VALUE!</v>
      </c>
      <c r="F188" s="12" t="e">
        <f>[1]!ripe(F$180,[1]!juhe($S$7,6),$C188,0)</f>
        <v>#VALUE!</v>
      </c>
      <c r="G188" s="12" t="e">
        <f>[1]!ripe(G$180,[1]!juhe($S$7,6),$C188,0)</f>
        <v>#VALUE!</v>
      </c>
      <c r="H188" s="12" t="e">
        <f>[1]!ripe(H$180,[1]!juhe($S$7,6),$C188,0)</f>
        <v>#VALUE!</v>
      </c>
      <c r="I188" s="12" t="e">
        <f>[1]!ripe(I$180,[1]!juhe($S$7,6),$C188,0)</f>
        <v>#VALUE!</v>
      </c>
      <c r="J188" s="12" t="e">
        <f>[1]!ripe(J$180,[1]!juhe($S$7,6),$C188,0)</f>
        <v>#VALUE!</v>
      </c>
      <c r="K188" s="12" t="e">
        <f>[1]!ripe(K$180,[1]!juhe($S$7,6),$C188,0)</f>
        <v>#VALUE!</v>
      </c>
      <c r="L188" s="12" t="e">
        <f>[1]!ripe(L$180,[1]!juhe($S$7,6),$C188,0)</f>
        <v>#VALUE!</v>
      </c>
      <c r="M188" s="12" t="e">
        <f>[1]!ripe(M$180,[1]!juhe($S$7,6),$C188,0)</f>
        <v>#VALUE!</v>
      </c>
      <c r="N188" s="12" t="e">
        <f>[1]!ripe(N$180,[1]!juhe($S$7,6),$C188,0)</f>
        <v>#VALUE!</v>
      </c>
      <c r="O188" s="132"/>
      <c r="Q188"/>
      <c r="R188"/>
      <c r="S188"/>
      <c r="T188"/>
      <c r="U188"/>
      <c r="V188"/>
      <c r="W188"/>
      <c r="X188"/>
      <c r="Y188"/>
    </row>
    <row r="189" spans="1:25" s="128" customFormat="1" hidden="1" x14ac:dyDescent="0.2">
      <c r="A189" s="220">
        <v>16</v>
      </c>
      <c r="B189" s="221" t="str">
        <f>Q190</f>
        <v>151Y- 154Y</v>
      </c>
      <c r="C189" s="222">
        <f>R190</f>
        <v>407.58715665367635</v>
      </c>
      <c r="D189" s="133" t="s">
        <v>137</v>
      </c>
      <c r="E189" s="134">
        <f>[1]!Olekuvorrand($C189,$S190,$X190,$W190,$V190,E$4,[1]!juhe($S190,6),TRUE)</f>
        <v>76.474845409393311</v>
      </c>
      <c r="F189" s="134">
        <f>[1]!Olekuvorrand($C189,$S190,$X190,$W190,$V190,F$4,[1]!juhe($S190,6),TRUE)</f>
        <v>74.699699878692627</v>
      </c>
      <c r="G189" s="134">
        <f>[1]!Olekuvorrand($C189,$S190,$X190,$W190,$V190,G$4,[1]!juhe($S190,6),TRUE)</f>
        <v>73.008358478546143</v>
      </c>
      <c r="H189" s="134">
        <f>[1]!Olekuvorrand($C189,$S190,$X190,$W190,$V190,H$4,[1]!juhe($S190,6),TRUE)</f>
        <v>71.396768093109131</v>
      </c>
      <c r="I189" s="134">
        <f>[1]!Olekuvorrand($C189,$S190,$X190,$W190,$V190,I$4,[1]!juhe($S190,6),TRUE)</f>
        <v>69.860398769378662</v>
      </c>
      <c r="J189" s="134">
        <f>[1]!Olekuvorrand($C189,$S190,$X190,$W190,$V190,J$4,[1]!juhe($S190,6),TRUE)</f>
        <v>68.39519739151001</v>
      </c>
      <c r="K189" s="134">
        <f>[1]!Olekuvorrand($C189,$S190,$X190,$W190,$V190,K$4,[1]!juhe($S190,6),TRUE)</f>
        <v>66.997349262237549</v>
      </c>
      <c r="L189" s="134">
        <f>[1]!Olekuvorrand($C189,$S190,$X190,$W190,$V190,L$4,[1]!juhe($S190,6),TRUE)</f>
        <v>65.662920475006104</v>
      </c>
      <c r="M189" s="134">
        <f>[1]!Olekuvorrand($C189,$S190,$X190,$W190,$V190,M$4,[1]!juhe($S190,6),TRUE)</f>
        <v>64.388453960418701</v>
      </c>
      <c r="N189" s="134">
        <f>[1]!Olekuvorrand($C189,$S190,$X190,$W190,$V190,N$4,[1]!juhe($S190,6),TRUE)</f>
        <v>63.170492649078369</v>
      </c>
      <c r="O189" s="223">
        <f>T190</f>
        <v>65</v>
      </c>
      <c r="Q189"/>
      <c r="R189"/>
      <c r="S189"/>
      <c r="T189"/>
      <c r="U189"/>
      <c r="V189"/>
      <c r="W189"/>
      <c r="X189"/>
      <c r="Y189"/>
    </row>
    <row r="190" spans="1:25" s="128" customFormat="1" x14ac:dyDescent="0.2">
      <c r="A190" s="220"/>
      <c r="B190" s="221"/>
      <c r="C190" s="222"/>
      <c r="D190" s="133" t="s">
        <v>32</v>
      </c>
      <c r="E190" s="134">
        <f>E189*[1]!juhe($S190,2)/10</f>
        <v>2147.7195584774013</v>
      </c>
      <c r="F190" s="134">
        <f>F189*[1]!juhe($S190,2)/10</f>
        <v>2097.8663713932033</v>
      </c>
      <c r="G190" s="134">
        <f>G189*[1]!juhe($S190,2)/10</f>
        <v>2050.3667395114894</v>
      </c>
      <c r="H190" s="134">
        <f>H189*[1]!juhe($S190,2)/10</f>
        <v>2005.1068351268768</v>
      </c>
      <c r="I190" s="134">
        <f>I189*[1]!juhe($S190,2)/10</f>
        <v>1961.9594390392303</v>
      </c>
      <c r="J190" s="134">
        <f>J189*[1]!juhe($S190,2)/10</f>
        <v>1920.8107235431671</v>
      </c>
      <c r="K190" s="134">
        <f>K189*[1]!juhe($S190,2)/10</f>
        <v>1881.5535566806793</v>
      </c>
      <c r="L190" s="134">
        <f>L189*[1]!juhe($S190,2)/10</f>
        <v>1844.0774586200714</v>
      </c>
      <c r="M190" s="134">
        <f>M189*[1]!juhe($S190,2)/10</f>
        <v>1808.2853410243988</v>
      </c>
      <c r="N190" s="134">
        <f>N189*[1]!juhe($S190,2)/10</f>
        <v>1774.0801155567169</v>
      </c>
      <c r="O190" s="223"/>
      <c r="Q190" t="str">
        <f>'Juhtme rež 110'!S$3</f>
        <v>151Y- 154Y</v>
      </c>
      <c r="R190">
        <f>'Juhtme rež 110'!S$4</f>
        <v>407.58715665367635</v>
      </c>
      <c r="S190" t="str">
        <f>'Juhtme rež 110'!S$5</f>
        <v>242-Al1/39-ST1A Hawk</v>
      </c>
      <c r="T190">
        <f>'Juhtme rež 110'!S$6</f>
        <v>65</v>
      </c>
      <c r="U190">
        <f>'Juhtme rež 110'!S$14</f>
        <v>5</v>
      </c>
      <c r="V190">
        <f>'Juhtme rež 110'!S$15</f>
        <v>8.1381704094695292E-2</v>
      </c>
      <c r="W190">
        <f>'Juhtme rež 110'!S$16</f>
        <v>-5</v>
      </c>
      <c r="X190">
        <f>'Juhtme rež 110'!S$17</f>
        <v>133.07946920394897</v>
      </c>
      <c r="Y190">
        <v>2</v>
      </c>
    </row>
    <row r="191" spans="1:25" s="128" customFormat="1" x14ac:dyDescent="0.2">
      <c r="A191" s="220"/>
      <c r="B191" s="221"/>
      <c r="C191" s="222"/>
      <c r="D191" s="133" t="str">
        <f>CONCATENATE(Y190,"T, [daN]")</f>
        <v>2T, [daN]</v>
      </c>
      <c r="E191" s="134">
        <f>E190*$Y190</f>
        <v>4295.4391169548026</v>
      </c>
      <c r="F191" s="134">
        <f t="shared" ref="F191:N191" si="15">F190*$Y190</f>
        <v>4195.7327427864066</v>
      </c>
      <c r="G191" s="134">
        <f t="shared" si="15"/>
        <v>4100.7334790229788</v>
      </c>
      <c r="H191" s="134">
        <f t="shared" si="15"/>
        <v>4010.2136702537537</v>
      </c>
      <c r="I191" s="134">
        <f t="shared" si="15"/>
        <v>3923.9188780784607</v>
      </c>
      <c r="J191" s="134">
        <f t="shared" si="15"/>
        <v>3841.6214470863342</v>
      </c>
      <c r="K191" s="134">
        <f t="shared" si="15"/>
        <v>3763.1071133613586</v>
      </c>
      <c r="L191" s="134">
        <f t="shared" si="15"/>
        <v>3688.1549172401428</v>
      </c>
      <c r="M191" s="134">
        <f t="shared" si="15"/>
        <v>3616.5706820487976</v>
      </c>
      <c r="N191" s="134">
        <f t="shared" si="15"/>
        <v>3548.1602311134338</v>
      </c>
      <c r="O191" s="223"/>
      <c r="Q191"/>
      <c r="R191"/>
      <c r="S191"/>
      <c r="T191"/>
      <c r="U191"/>
      <c r="V191"/>
      <c r="W191"/>
      <c r="X191"/>
      <c r="Y191"/>
    </row>
    <row r="192" spans="1:25" s="128" customFormat="1" x14ac:dyDescent="0.2">
      <c r="A192" s="220"/>
      <c r="B192" s="221"/>
      <c r="C192" s="222"/>
      <c r="D192" s="133" t="s">
        <v>31</v>
      </c>
      <c r="E192" s="135">
        <f>[1]!ripe([1]!Olekuvorrand($C189,$S190,$X190,$W190,$V190,E$4,[1]!juhe($S190,6),TRUE),[1]!juhe($S190,6),$C189,0)</f>
        <v>9.2051757508821481</v>
      </c>
      <c r="F192" s="135">
        <f>[1]!ripe([1]!Olekuvorrand($C189,$S190,$X190,$W190,$V190,F$4,[1]!juhe($S190,6),TRUE),[1]!juhe($S190,6),$C189,0)</f>
        <v>9.4239253123934894</v>
      </c>
      <c r="G192" s="135">
        <f>[1]!ripe([1]!Olekuvorrand($C189,$S190,$X190,$W190,$V190,G$4,[1]!juhe($S190,6),TRUE),[1]!juhe($S190,6),$C189,0)</f>
        <v>9.6422438085890079</v>
      </c>
      <c r="H192" s="135">
        <f>[1]!ripe([1]!Olekuvorrand($C189,$S190,$X190,$W190,$V190,H$4,[1]!juhe($S190,6),TRUE),[1]!juhe($S190,6),$C189,0)</f>
        <v>9.859891579363401</v>
      </c>
      <c r="I192" s="135">
        <f>[1]!ripe([1]!Olekuvorrand($C189,$S190,$X190,$W190,$V190,I$4,[1]!juhe($S190,6),TRUE),[1]!juhe($S190,6),$C189,0)</f>
        <v>10.076730235092377</v>
      </c>
      <c r="J192" s="135">
        <f>[1]!ripe([1]!Olekuvorrand($C189,$S190,$X190,$W190,$V190,J$4,[1]!juhe($S190,6),TRUE),[1]!juhe($S190,6),$C189,0)</f>
        <v>10.292599763772191</v>
      </c>
      <c r="K192" s="135">
        <f>[1]!ripe([1]!Olekuvorrand($C189,$S190,$X190,$W190,$V190,K$4,[1]!juhe($S190,6),TRUE),[1]!juhe($S190,6),$C189,0)</f>
        <v>10.50734693636292</v>
      </c>
      <c r="L192" s="135">
        <f>[1]!ripe([1]!Olekuvorrand($C189,$S190,$X190,$W190,$V190,L$4,[1]!juhe($S190,6),TRUE),[1]!juhe($S190,6),$C189,0)</f>
        <v>10.720881548102401</v>
      </c>
      <c r="M192" s="135">
        <f>[1]!ripe([1]!Olekuvorrand($C189,$S190,$X190,$W190,$V190,M$4,[1]!juhe($S190,6),TRUE),[1]!juhe($S190,6),$C189,0)</f>
        <v>10.933084259916443</v>
      </c>
      <c r="N192" s="135">
        <f>[1]!ripe([1]!Olekuvorrand($C189,$S190,$X190,$W190,$V190,N$4,[1]!juhe($S190,6),TRUE),[1]!juhe($S190,6),$C189,0)</f>
        <v>11.143880045793482</v>
      </c>
      <c r="O192" s="223"/>
      <c r="Q192"/>
      <c r="R192"/>
      <c r="S192"/>
      <c r="T192"/>
      <c r="U192"/>
      <c r="V192"/>
      <c r="W192"/>
      <c r="X192"/>
      <c r="Y192"/>
    </row>
    <row r="193" spans="1:25" s="128" customFormat="1" x14ac:dyDescent="0.2">
      <c r="A193" s="220"/>
      <c r="B193" s="221"/>
      <c r="C193" s="222"/>
      <c r="D193" s="133" t="s">
        <v>247</v>
      </c>
      <c r="E193" s="135">
        <f>[1]!ripe([1]!Olekuvorrand($C189,$S190,$X190,$W190,$V190,E$4,[1]!juhe($S190,6)),[1]!juhe($S190,6),$C189,0)</f>
        <v>9.6929688448953293</v>
      </c>
      <c r="F193" s="135">
        <f>[1]!ripe([1]!Olekuvorrand($C189,$S190,$X190,$W190,$V190,F$4,[1]!juhe($S190,6)),[1]!juhe($S190,6),$C189,0)</f>
        <v>9.9240169679439081</v>
      </c>
      <c r="G193" s="135">
        <f>[1]!ripe([1]!Olekuvorrand($C189,$S190,$X190,$W190,$V190,G$4,[1]!juhe($S190,6)),[1]!juhe($S190,6),$C189,0)</f>
        <v>10.153361470416163</v>
      </c>
      <c r="H193" s="135">
        <f>[1]!ripe([1]!Olekuvorrand($C189,$S190,$X190,$W190,$V190,H$4,[1]!juhe($S190,6)),[1]!juhe($S190,6),$C189,0)</f>
        <v>10.380913625889237</v>
      </c>
      <c r="I193" s="135">
        <f>[1]!ripe([1]!Olekuvorrand($C189,$S190,$X190,$W190,$V190,I$4,[1]!juhe($S190,6)),[1]!juhe($S190,6),$C189,0)</f>
        <v>10.606559111941085</v>
      </c>
      <c r="J193" s="135">
        <f>[1]!ripe([1]!Olekuvorrand($C189,$S190,$X190,$W190,$V190,J$4,[1]!juhe($S190,6)),[1]!juhe($S190,6),$C189,0)</f>
        <v>10.830221820557989</v>
      </c>
      <c r="K193" s="135">
        <f>[1]!ripe([1]!Olekuvorrand($C189,$S190,$X190,$W190,$V190,K$4,[1]!juhe($S190,6)),[1]!juhe($S190,6),$C189,0)</f>
        <v>11.051863305475491</v>
      </c>
      <c r="L193" s="135">
        <f>[1]!ripe([1]!Olekuvorrand($C189,$S190,$X190,$W190,$V190,L$4,[1]!juhe($S190,6)),[1]!juhe($S190,6),$C189,0)</f>
        <v>11.271416981077211</v>
      </c>
      <c r="M193" s="135">
        <f>[1]!ripe([1]!Olekuvorrand($C189,$S190,$X190,$W190,$V190,M$4,[1]!juhe($S190,6)),[1]!juhe($S190,6),$C189,0)</f>
        <v>11.488863016216012</v>
      </c>
      <c r="N193" s="135">
        <f>[1]!ripe([1]!Olekuvorrand($C189,$S190,$X190,$W190,$V190,N$4,[1]!juhe($S190,6)),[1]!juhe($S190,6),$C189,0)</f>
        <v>11.704206544661735</v>
      </c>
      <c r="O193" s="223"/>
      <c r="Q193"/>
      <c r="R193"/>
      <c r="S193"/>
      <c r="T193"/>
      <c r="U193"/>
      <c r="V193"/>
      <c r="W193"/>
      <c r="X193"/>
      <c r="Y193"/>
    </row>
    <row r="194" spans="1:25" x14ac:dyDescent="0.2">
      <c r="A194" s="114"/>
      <c r="B194" s="116" t="str">
        <f>Visangud!C108</f>
        <v>151Y-152Y</v>
      </c>
      <c r="C194" s="116">
        <f>Visangud!S108</f>
        <v>247.13679999999999</v>
      </c>
      <c r="D194" s="10" t="s">
        <v>31</v>
      </c>
      <c r="E194" s="12">
        <f>[1]!ripe(E$189,[1]!juhe($S$7,6),$C194,0)</f>
        <v>3.3842773042049514</v>
      </c>
      <c r="F194" s="12">
        <f>[1]!ripe(F$189,[1]!juhe($S$7,6),$C194,0)</f>
        <v>3.4647004483536841</v>
      </c>
      <c r="G194" s="12">
        <f>[1]!ripe(G$189,[1]!juhe($S$7,6),$C194,0)</f>
        <v>3.5449651115994505</v>
      </c>
      <c r="H194" s="12">
        <f>[1]!ripe(H$189,[1]!juhe($S$7,6),$C194,0)</f>
        <v>3.624983183049308</v>
      </c>
      <c r="I194" s="12">
        <f>[1]!ripe(I$189,[1]!juhe($S$7,6),$C194,0)</f>
        <v>3.7047037838414827</v>
      </c>
      <c r="J194" s="12">
        <f>[1]!ripe(J$189,[1]!juhe($S$7,6),$C194,0)</f>
        <v>3.7840680856594573</v>
      </c>
      <c r="K194" s="12">
        <f>[1]!ripe(K$189,[1]!juhe($S$7,6),$C194,0)</f>
        <v>3.8630197539392666</v>
      </c>
      <c r="L194" s="12">
        <f>[1]!ripe(L$189,[1]!juhe($S$7,6),$C194,0)</f>
        <v>3.9415256249545902</v>
      </c>
      <c r="M194" s="12">
        <f>[1]!ripe(M$189,[1]!juhe($S$7,6),$C194,0)</f>
        <v>4.0195418237668932</v>
      </c>
      <c r="N194" s="12">
        <f>[1]!ripe(N$189,[1]!juhe($S$7,6),$C194,0)</f>
        <v>4.0970407671083429</v>
      </c>
      <c r="O194" s="117"/>
      <c r="Q194"/>
      <c r="R194"/>
      <c r="S194"/>
      <c r="T194"/>
      <c r="U194"/>
      <c r="V194"/>
      <c r="W194"/>
      <c r="X194"/>
      <c r="Y194"/>
    </row>
    <row r="195" spans="1:25" x14ac:dyDescent="0.2">
      <c r="A195" s="243"/>
      <c r="B195" s="116" t="str">
        <f>Visangud!C109</f>
        <v>152Y-153Y</v>
      </c>
      <c r="C195" s="116">
        <f>Visangud!S109</f>
        <v>420.36619999999999</v>
      </c>
      <c r="D195" s="10" t="s">
        <v>31</v>
      </c>
      <c r="E195" s="12">
        <f>[1]!ripe(E$189,[1]!juhe($S$7,6),$C195,0)</f>
        <v>9.7914425737056199</v>
      </c>
      <c r="F195" s="12">
        <f>[1]!ripe(F$189,[1]!juhe($S$7,6),$C195,0)</f>
        <v>10.024124037647937</v>
      </c>
      <c r="G195" s="12">
        <f>[1]!ripe(G$189,[1]!juhe($S$7,6),$C195,0)</f>
        <v>10.256346982231188</v>
      </c>
      <c r="H195" s="12">
        <f>[1]!ripe(H$189,[1]!juhe($S$7,6),$C195,0)</f>
        <v>10.487856483679685</v>
      </c>
      <c r="I195" s="12">
        <f>[1]!ripe(I$189,[1]!juhe($S$7,6),$C195,0)</f>
        <v>10.718505338496643</v>
      </c>
      <c r="J195" s="12">
        <f>[1]!ripe(J$189,[1]!juhe($S$7,6),$C195,0)</f>
        <v>10.948123343701891</v>
      </c>
      <c r="K195" s="12">
        <f>[1]!ripe(K$189,[1]!juhe($S$7,6),$C195,0)</f>
        <v>11.176547511278081</v>
      </c>
      <c r="L195" s="12">
        <f>[1]!ripe(L$189,[1]!juhe($S$7,6),$C195,0)</f>
        <v>11.403681891427778</v>
      </c>
      <c r="M195" s="12">
        <f>[1]!ripe(M$189,[1]!juhe($S$7,6),$C195,0)</f>
        <v>11.629399544511445</v>
      </c>
      <c r="N195" s="12">
        <f>[1]!ripe(N$189,[1]!juhe($S$7,6),$C195,0)</f>
        <v>11.853620666199033</v>
      </c>
      <c r="O195" s="245"/>
      <c r="Q195"/>
      <c r="R195"/>
      <c r="S195"/>
      <c r="T195"/>
      <c r="U195"/>
      <c r="V195"/>
      <c r="W195"/>
      <c r="X195"/>
      <c r="Y195"/>
    </row>
    <row r="196" spans="1:25" x14ac:dyDescent="0.2">
      <c r="A196" s="243"/>
      <c r="B196" s="116" t="str">
        <f>Visangud!C110</f>
        <v>153Y-154Y</v>
      </c>
      <c r="C196" s="116">
        <f>Visangud!S110</f>
        <v>461.26859999999999</v>
      </c>
      <c r="D196" s="10" t="s">
        <v>31</v>
      </c>
      <c r="E196" s="12">
        <f>[1]!ripe(E$189,[1]!juhe($S$7,6),$C196,0)</f>
        <v>11.789595021433835</v>
      </c>
      <c r="F196" s="12">
        <f>[1]!ripe(F$189,[1]!juhe($S$7,6),$C196,0)</f>
        <v>12.069760094989087</v>
      </c>
      <c r="G196" s="12">
        <f>[1]!ripe(G$189,[1]!juhe($S$7,6),$C196,0)</f>
        <v>12.349373078542056</v>
      </c>
      <c r="H196" s="12">
        <f>[1]!ripe(H$189,[1]!juhe($S$7,6),$C196,0)</f>
        <v>12.628127025689896</v>
      </c>
      <c r="I196" s="12">
        <f>[1]!ripe(I$189,[1]!juhe($S$7,6),$C196,0)</f>
        <v>12.905844692926369</v>
      </c>
      <c r="J196" s="12">
        <f>[1]!ripe(J$189,[1]!juhe($S$7,6),$C196,0)</f>
        <v>13.182321143727311</v>
      </c>
      <c r="K196" s="12">
        <f>[1]!ripe(K$189,[1]!juhe($S$7,6),$C196,0)</f>
        <v>13.457360128898239</v>
      </c>
      <c r="L196" s="12">
        <f>[1]!ripe(L$189,[1]!juhe($S$7,6),$C196,0)</f>
        <v>13.730846118041503</v>
      </c>
      <c r="M196" s="12">
        <f>[1]!ripe(M$189,[1]!juhe($S$7,6),$C196,0)</f>
        <v>14.002626266779874</v>
      </c>
      <c r="N196" s="12">
        <f>[1]!ripe(N$189,[1]!juhe($S$7,6),$C196,0)</f>
        <v>14.272604485009657</v>
      </c>
      <c r="O196" s="245"/>
      <c r="Q196"/>
      <c r="R196"/>
      <c r="S196"/>
      <c r="T196"/>
      <c r="U196"/>
      <c r="V196"/>
      <c r="W196"/>
      <c r="X196"/>
      <c r="Y196"/>
    </row>
    <row r="197" spans="1:25" x14ac:dyDescent="0.2">
      <c r="A197" s="243"/>
      <c r="B197" s="244"/>
      <c r="C197" s="116">
        <f>Visangud!S111</f>
        <v>0</v>
      </c>
      <c r="D197" s="10" t="s">
        <v>31</v>
      </c>
      <c r="E197" s="12" t="e">
        <f>[1]!ripe(E$189,[1]!juhe($S$7,6),$C197,0)</f>
        <v>#VALUE!</v>
      </c>
      <c r="F197" s="12" t="e">
        <f>[1]!ripe(F$189,[1]!juhe($S$7,6),$C197,0)</f>
        <v>#VALUE!</v>
      </c>
      <c r="G197" s="12" t="e">
        <f>[1]!ripe(G$189,[1]!juhe($S$7,6),$C197,0)</f>
        <v>#VALUE!</v>
      </c>
      <c r="H197" s="12" t="e">
        <f>[1]!ripe(H$189,[1]!juhe($S$7,6),$C197,0)</f>
        <v>#VALUE!</v>
      </c>
      <c r="I197" s="12" t="e">
        <f>[1]!ripe(I$189,[1]!juhe($S$7,6),$C197,0)</f>
        <v>#VALUE!</v>
      </c>
      <c r="J197" s="12" t="e">
        <f>[1]!ripe(J$189,[1]!juhe($S$7,6),$C197,0)</f>
        <v>#VALUE!</v>
      </c>
      <c r="K197" s="12" t="e">
        <f>[1]!ripe(K$189,[1]!juhe($S$7,6),$C197,0)</f>
        <v>#VALUE!</v>
      </c>
      <c r="L197" s="12" t="e">
        <f>[1]!ripe(L$189,[1]!juhe($S$7,6),$C197,0)</f>
        <v>#VALUE!</v>
      </c>
      <c r="M197" s="12" t="e">
        <f>[1]!ripe(M$189,[1]!juhe($S$7,6),$C197,0)</f>
        <v>#VALUE!</v>
      </c>
      <c r="N197" s="12" t="e">
        <f>[1]!ripe(N$189,[1]!juhe($S$7,6),$C197,0)</f>
        <v>#VALUE!</v>
      </c>
      <c r="O197" s="245"/>
      <c r="Q197"/>
      <c r="R197"/>
      <c r="S197"/>
      <c r="T197"/>
      <c r="U197"/>
      <c r="V197"/>
      <c r="W197"/>
      <c r="X197"/>
      <c r="Y197"/>
    </row>
    <row r="198" spans="1:25" s="128" customFormat="1" hidden="1" x14ac:dyDescent="0.2">
      <c r="A198" s="220">
        <v>17</v>
      </c>
      <c r="B198" s="221" t="str">
        <f>Q199</f>
        <v>154Y- 156Y</v>
      </c>
      <c r="C198" s="222">
        <f>R199</f>
        <v>360.0712441914219</v>
      </c>
      <c r="D198" s="133" t="s">
        <v>137</v>
      </c>
      <c r="E198" s="134">
        <f>[1]!Olekuvorrand($C198,$S199,$X199,$W199,$V199,E$4,[1]!juhe($S199,6),TRUE)</f>
        <v>78.873693943023682</v>
      </c>
      <c r="F198" s="134">
        <f>[1]!Olekuvorrand($C198,$S199,$X199,$W199,$V199,F$4,[1]!juhe($S199,6),TRUE)</f>
        <v>76.668202877044678</v>
      </c>
      <c r="G198" s="134">
        <f>[1]!Olekuvorrand($C198,$S199,$X199,$W199,$V199,G$4,[1]!juhe($S199,6),TRUE)</f>
        <v>74.575126171112061</v>
      </c>
      <c r="H198" s="134">
        <f>[1]!Olekuvorrand($C198,$S199,$X199,$W199,$V199,H$4,[1]!juhe($S199,6),TRUE)</f>
        <v>72.589576244354248</v>
      </c>
      <c r="I198" s="134">
        <f>[1]!Olekuvorrand($C198,$S199,$X199,$W199,$V199,I$4,[1]!juhe($S199,6),TRUE)</f>
        <v>70.705950260162354</v>
      </c>
      <c r="J198" s="134">
        <f>[1]!Olekuvorrand($C198,$S199,$X199,$W199,$V199,J$4,[1]!juhe($S199,6),TRUE)</f>
        <v>68.919241428375244</v>
      </c>
      <c r="K198" s="134">
        <f>[1]!Olekuvorrand($C198,$S199,$X199,$W199,$V199,K$4,[1]!juhe($S199,6),TRUE)</f>
        <v>67.224085330963135</v>
      </c>
      <c r="L198" s="134">
        <f>[1]!Olekuvorrand($C198,$S199,$X199,$W199,$V199,L$4,[1]!juhe($S199,6),TRUE)</f>
        <v>65.615475177764893</v>
      </c>
      <c r="M198" s="134">
        <f>[1]!Olekuvorrand($C198,$S199,$X199,$W199,$V199,M$4,[1]!juhe($S199,6),TRUE)</f>
        <v>64.088165760040283</v>
      </c>
      <c r="N198" s="134">
        <f>[1]!Olekuvorrand($C198,$S199,$X199,$W199,$V199,N$4,[1]!juhe($S199,6),TRUE)</f>
        <v>62.637507915496826</v>
      </c>
      <c r="O198" s="223">
        <f>T199</f>
        <v>65</v>
      </c>
      <c r="Q198"/>
      <c r="R198"/>
      <c r="S198"/>
      <c r="T198"/>
      <c r="U198"/>
      <c r="V198"/>
      <c r="W198"/>
      <c r="X198"/>
      <c r="Y198"/>
    </row>
    <row r="199" spans="1:25" s="128" customFormat="1" x14ac:dyDescent="0.2">
      <c r="A199" s="220"/>
      <c r="B199" s="221"/>
      <c r="C199" s="222"/>
      <c r="D199" s="133" t="s">
        <v>32</v>
      </c>
      <c r="E199" s="134">
        <f>E198*[1]!juhe($S199,2)/10</f>
        <v>2215.0888206958766</v>
      </c>
      <c r="F199" s="134">
        <f>F198*[1]!juhe($S199,2)/10</f>
        <v>2153.1498095989223</v>
      </c>
      <c r="G199" s="134">
        <f>G198*[1]!juhe($S199,2)/10</f>
        <v>2094.3678433895107</v>
      </c>
      <c r="H199" s="134">
        <f>H198*[1]!juhe($S199,2)/10</f>
        <v>2038.6056592464447</v>
      </c>
      <c r="I199" s="134">
        <f>I198*[1]!juhe($S199,2)/10</f>
        <v>1985.7059071063995</v>
      </c>
      <c r="J199" s="134">
        <f>J198*[1]!juhe($S199,2)/10</f>
        <v>1935.5279762744904</v>
      </c>
      <c r="K199" s="134">
        <f>K198*[1]!juhe($S199,2)/10</f>
        <v>1887.9212124347687</v>
      </c>
      <c r="L199" s="134">
        <f>L198*[1]!juhe($S199,2)/10</f>
        <v>1842.7450048923492</v>
      </c>
      <c r="M199" s="134">
        <f>M198*[1]!juhe($S199,2)/10</f>
        <v>1799.8520472049713</v>
      </c>
      <c r="N199" s="134">
        <f>N198*[1]!juhe($S199,2)/10</f>
        <v>1759.1117722988129</v>
      </c>
      <c r="O199" s="223"/>
      <c r="Q199" t="str">
        <f>'Juhtme rež 110'!T$3</f>
        <v>154Y- 156Y</v>
      </c>
      <c r="R199">
        <f>'Juhtme rež 110'!T$4</f>
        <v>360.0712441914219</v>
      </c>
      <c r="S199" t="str">
        <f>'Juhtme rež 110'!T$5</f>
        <v>242-Al1/39-ST1A Hawk</v>
      </c>
      <c r="T199">
        <f>'Juhtme rež 110'!T$6</f>
        <v>65</v>
      </c>
      <c r="U199">
        <f>'Juhtme rež 110'!T$14</f>
        <v>5</v>
      </c>
      <c r="V199">
        <f>'Juhtme rež 110'!T$15</f>
        <v>8.1623592196725048E-2</v>
      </c>
      <c r="W199">
        <f>'Juhtme rež 110'!T$16</f>
        <v>-5</v>
      </c>
      <c r="X199">
        <f>'Juhtme rež 110'!T$17</f>
        <v>129.89133596420288</v>
      </c>
      <c r="Y199">
        <v>2</v>
      </c>
    </row>
    <row r="200" spans="1:25" s="128" customFormat="1" x14ac:dyDescent="0.2">
      <c r="A200" s="220"/>
      <c r="B200" s="221"/>
      <c r="C200" s="222"/>
      <c r="D200" s="133" t="str">
        <f>CONCATENATE(Y199,"T, [daN]")</f>
        <v>2T, [daN]</v>
      </c>
      <c r="E200" s="134">
        <f>E199*$Y199</f>
        <v>4430.1776413917532</v>
      </c>
      <c r="F200" s="134">
        <f t="shared" ref="F200:N200" si="16">F199*$Y199</f>
        <v>4306.2996191978445</v>
      </c>
      <c r="G200" s="134">
        <f t="shared" si="16"/>
        <v>4188.7356867790213</v>
      </c>
      <c r="H200" s="134">
        <f t="shared" si="16"/>
        <v>4077.2113184928894</v>
      </c>
      <c r="I200" s="134">
        <f t="shared" si="16"/>
        <v>3971.4118142127991</v>
      </c>
      <c r="J200" s="134">
        <f t="shared" si="16"/>
        <v>3871.0559525489807</v>
      </c>
      <c r="K200" s="134">
        <f t="shared" si="16"/>
        <v>3775.8424248695374</v>
      </c>
      <c r="L200" s="134">
        <f t="shared" si="16"/>
        <v>3685.4900097846985</v>
      </c>
      <c r="M200" s="134">
        <f t="shared" si="16"/>
        <v>3599.7040944099426</v>
      </c>
      <c r="N200" s="134">
        <f t="shared" si="16"/>
        <v>3518.2235445976257</v>
      </c>
      <c r="O200" s="223"/>
      <c r="Q200"/>
      <c r="R200"/>
      <c r="S200"/>
      <c r="T200"/>
      <c r="U200"/>
      <c r="V200"/>
      <c r="W200"/>
      <c r="X200"/>
      <c r="Y200"/>
    </row>
    <row r="201" spans="1:25" s="128" customFormat="1" x14ac:dyDescent="0.2">
      <c r="A201" s="220"/>
      <c r="B201" s="221"/>
      <c r="C201" s="222"/>
      <c r="D201" s="133" t="s">
        <v>31</v>
      </c>
      <c r="E201" s="135">
        <f>[1]!ripe([1]!Olekuvorrand($C198,$S199,$X199,$W199,$V199,E$4,[1]!juhe($S199,6),TRUE),[1]!juhe($S199,6),$C198,0)</f>
        <v>6.9655338817188532</v>
      </c>
      <c r="F201" s="135">
        <f>[1]!ripe([1]!Olekuvorrand($C198,$S199,$X199,$W199,$V199,F$4,[1]!juhe($S199,6),TRUE),[1]!juhe($S199,6),$C198,0)</f>
        <v>7.1659092938116888</v>
      </c>
      <c r="G201" s="135">
        <f>[1]!ripe([1]!Olekuvorrand($C198,$S199,$X199,$W199,$V199,G$4,[1]!juhe($S199,6),TRUE),[1]!juhe($S199,6),$C198,0)</f>
        <v>7.3670326252732901</v>
      </c>
      <c r="H201" s="135">
        <f>[1]!ripe([1]!Olekuvorrand($C198,$S199,$X199,$W199,$V199,H$4,[1]!juhe($S199,6),TRUE),[1]!juhe($S199,6),$C198,0)</f>
        <v>7.5685438042377973</v>
      </c>
      <c r="I201" s="135">
        <f>[1]!ripe([1]!Olekuvorrand($C198,$S199,$X199,$W199,$V199,I$4,[1]!juhe($S199,6),TRUE),[1]!juhe($S199,6),$C198,0)</f>
        <v>7.7701718952216652</v>
      </c>
      <c r="J201" s="135">
        <f>[1]!ripe([1]!Olekuvorrand($C198,$S199,$X199,$W199,$V199,J$4,[1]!juhe($S199,6),TRUE),[1]!juhe($S199,6),$C198,0)</f>
        <v>7.9716110646316274</v>
      </c>
      <c r="K201" s="135">
        <f>[1]!ripe([1]!Olekuvorrand($C198,$S199,$X199,$W199,$V199,K$4,[1]!juhe($S199,6),TRUE),[1]!juhe($S199,6),$C198,0)</f>
        <v>8.1726271890739195</v>
      </c>
      <c r="L201" s="135">
        <f>[1]!ripe([1]!Olekuvorrand($C198,$S199,$X199,$W199,$V199,L$4,[1]!juhe($S199,6),TRUE),[1]!juhe($S199,6),$C198,0)</f>
        <v>8.3729849711220066</v>
      </c>
      <c r="M201" s="135">
        <f>[1]!ripe([1]!Olekuvorrand($C198,$S199,$X199,$W199,$V199,M$4,[1]!juhe($S199,6),TRUE),[1]!juhe($S199,6),$C198,0)</f>
        <v>8.5725247558732622</v>
      </c>
      <c r="N201" s="135">
        <f>[1]!ripe([1]!Olekuvorrand($C198,$S199,$X199,$W199,$V199,N$4,[1]!juhe($S199,6),TRUE),[1]!juhe($S199,6),$C198,0)</f>
        <v>8.7710607560830329</v>
      </c>
      <c r="O201" s="223"/>
      <c r="Q201"/>
      <c r="R201"/>
      <c r="S201"/>
      <c r="T201"/>
      <c r="U201"/>
      <c r="V201"/>
      <c r="W201"/>
      <c r="X201"/>
      <c r="Y201"/>
    </row>
    <row r="202" spans="1:25" s="128" customFormat="1" x14ac:dyDescent="0.2">
      <c r="A202" s="220"/>
      <c r="B202" s="221"/>
      <c r="C202" s="222"/>
      <c r="D202" s="133" t="s">
        <v>247</v>
      </c>
      <c r="E202" s="135">
        <f>[1]!ripe([1]!Olekuvorrand($C198,$S199,$X199,$W199,$V199,E$4,[1]!juhe($S199,6)),[1]!juhe($S199,6),$C198,0)</f>
        <v>7.3764066929541574</v>
      </c>
      <c r="F202" s="135">
        <f>[1]!ripe([1]!Olekuvorrand($C198,$S199,$X199,$W199,$V199,F$4,[1]!juhe($S199,6)),[1]!juhe($S199,6),$C198,0)</f>
        <v>7.5938222293635631</v>
      </c>
      <c r="G202" s="135">
        <f>[1]!ripe([1]!Olekuvorrand($C198,$S199,$X199,$W199,$V199,G$4,[1]!juhe($S199,6)),[1]!juhe($S199,6),$C198,0)</f>
        <v>7.8103611340426857</v>
      </c>
      <c r="H202" s="135">
        <f>[1]!ripe([1]!Olekuvorrand($C198,$S199,$X199,$W199,$V199,H$4,[1]!juhe($S199,6)),[1]!juhe($S199,6),$C198,0)</f>
        <v>8.0257652483474153</v>
      </c>
      <c r="I202" s="135">
        <f>[1]!ripe([1]!Olekuvorrand($C198,$S199,$X199,$W199,$V199,I$4,[1]!juhe($S199,6)),[1]!juhe($S199,6),$C198,0)</f>
        <v>8.239797325620513</v>
      </c>
      <c r="J202" s="135">
        <f>[1]!ripe([1]!Olekuvorrand($C198,$S199,$X199,$W199,$V199,J$4,[1]!juhe($S199,6)),[1]!juhe($S199,6),$C198,0)</f>
        <v>8.4522678105881752</v>
      </c>
      <c r="K202" s="135">
        <f>[1]!ripe([1]!Olekuvorrand($C198,$S199,$X199,$W199,$V199,K$4,[1]!juhe($S199,6)),[1]!juhe($S199,6),$C198,0)</f>
        <v>8.6630206144375599</v>
      </c>
      <c r="L202" s="135">
        <f>[1]!ripe([1]!Olekuvorrand($C198,$S199,$X199,$W199,$V199,L$4,[1]!juhe($S199,6)),[1]!juhe($S199,6),$C198,0)</f>
        <v>8.8719471231877378</v>
      </c>
      <c r="M202" s="135">
        <f>[1]!ripe([1]!Olekuvorrand($C198,$S199,$X199,$W199,$V199,M$4,[1]!juhe($S199,6)),[1]!juhe($S199,6),$C198,0)</f>
        <v>9.0789321618628822</v>
      </c>
      <c r="N202" s="135">
        <f>[1]!ripe([1]!Olekuvorrand($C198,$S199,$X199,$W199,$V199,N$4,[1]!juhe($S199,6)),[1]!juhe($S199,6),$C198,0)</f>
        <v>9.2839150273659925</v>
      </c>
      <c r="O202" s="223"/>
      <c r="Q202"/>
      <c r="R202"/>
      <c r="S202"/>
      <c r="T202"/>
      <c r="U202"/>
      <c r="V202"/>
      <c r="W202"/>
      <c r="X202"/>
      <c r="Y202"/>
    </row>
    <row r="203" spans="1:25" x14ac:dyDescent="0.2">
      <c r="A203" s="114"/>
      <c r="B203" s="116" t="str">
        <f>Visangud!C111</f>
        <v>154Y-155Y</v>
      </c>
      <c r="C203" s="116">
        <f>Visangud!T111</f>
        <v>368.31595673986561</v>
      </c>
      <c r="D203" s="10" t="s">
        <v>31</v>
      </c>
      <c r="E203" s="12">
        <f>[1]!ripe(E$198,[1]!juhe($S$7,6),$C203,0)</f>
        <v>7.2881717612908945</v>
      </c>
      <c r="F203" s="12">
        <f>[1]!ripe(F$198,[1]!juhe($S$7,6),$C203,0)</f>
        <v>7.4978283999449387</v>
      </c>
      <c r="G203" s="12">
        <f>[1]!ripe(G$198,[1]!juhe($S$7,6),$C203,0)</f>
        <v>7.7082676009862627</v>
      </c>
      <c r="H203" s="12">
        <f>[1]!ripe(H$198,[1]!juhe($S$7,6),$C203,0)</f>
        <v>7.9191126143122403</v>
      </c>
      <c r="I203" s="12">
        <f>[1]!ripe(I$198,[1]!juhe($S$7,6),$C203,0)</f>
        <v>8.1300799549274867</v>
      </c>
      <c r="J203" s="12">
        <f>[1]!ripe(J$198,[1]!juhe($S$7,6),$C203,0)</f>
        <v>8.3408496232747602</v>
      </c>
      <c r="K203" s="12">
        <f>[1]!ripe(K$198,[1]!juhe($S$7,6),$C203,0)</f>
        <v>8.5511766515545968</v>
      </c>
      <c r="L203" s="12">
        <f>[1]!ripe(L$198,[1]!juhe($S$7,6),$C203,0)</f>
        <v>8.7608148435545203</v>
      </c>
      <c r="M203" s="12">
        <f>[1]!ripe(M$198,[1]!juhe($S$7,6),$C203,0)</f>
        <v>8.9695971492863098</v>
      </c>
      <c r="N203" s="12">
        <f>[1]!ripe(N$198,[1]!juhe($S$7,6),$C203,0)</f>
        <v>9.1773291759908346</v>
      </c>
      <c r="O203" s="117"/>
      <c r="Q203"/>
      <c r="R203"/>
      <c r="S203"/>
      <c r="T203"/>
      <c r="U203"/>
      <c r="V203"/>
      <c r="W203"/>
      <c r="X203"/>
      <c r="Y203"/>
    </row>
    <row r="204" spans="1:25" x14ac:dyDescent="0.2">
      <c r="A204" s="118"/>
      <c r="B204" s="116" t="str">
        <f>Visangud!C112</f>
        <v>155Y-156Y</v>
      </c>
      <c r="C204" s="116">
        <f>Visangud!T112</f>
        <v>351.21730286771918</v>
      </c>
      <c r="D204" s="10" t="s">
        <v>31</v>
      </c>
      <c r="E204" s="12">
        <f>[1]!ripe(E$198,[1]!juhe($S$7,6),$C204,0)</f>
        <v>6.627188708161575</v>
      </c>
      <c r="F204" s="12">
        <f>[1]!ripe(F$198,[1]!juhe($S$7,6),$C204,0)</f>
        <v>6.8178310467050744</v>
      </c>
      <c r="G204" s="12">
        <f>[1]!ripe(G$198,[1]!juhe($S$7,6),$C204,0)</f>
        <v>7.0091849750390294</v>
      </c>
      <c r="H204" s="12">
        <f>[1]!ripe(H$198,[1]!juhe($S$7,6),$C204,0)</f>
        <v>7.2009079114971843</v>
      </c>
      <c r="I204" s="12">
        <f>[1]!ripe(I$198,[1]!juhe($S$7,6),$C204,0)</f>
        <v>7.3927420810679347</v>
      </c>
      <c r="J204" s="12">
        <f>[1]!ripe(J$198,[1]!juhe($S$7,6),$C204,0)</f>
        <v>7.5843965057774048</v>
      </c>
      <c r="K204" s="12">
        <f>[1]!ripe(K$198,[1]!juhe($S$7,6),$C204,0)</f>
        <v>7.7756484345862882</v>
      </c>
      <c r="L204" s="12">
        <f>[1]!ripe(L$198,[1]!juhe($S$7,6),$C204,0)</f>
        <v>7.9662739994502019</v>
      </c>
      <c r="M204" s="12">
        <f>[1]!ripe(M$198,[1]!juhe($S$7,6),$C204,0)</f>
        <v>8.1561213005742612</v>
      </c>
      <c r="N204" s="12">
        <f>[1]!ripe(N$198,[1]!juhe($S$7,6),$C204,0)</f>
        <v>8.3450135751789283</v>
      </c>
      <c r="O204" s="132"/>
      <c r="Q204"/>
      <c r="R204"/>
      <c r="S204"/>
      <c r="T204"/>
      <c r="U204"/>
      <c r="V204"/>
      <c r="W204"/>
      <c r="X204"/>
      <c r="Y204"/>
    </row>
    <row r="205" spans="1:25" x14ac:dyDescent="0.2">
      <c r="A205" s="118"/>
      <c r="B205" s="130"/>
      <c r="C205" s="116">
        <f>Visangud!T115</f>
        <v>0</v>
      </c>
      <c r="D205" s="10" t="s">
        <v>31</v>
      </c>
      <c r="E205" s="12" t="e">
        <f>[1]!ripe(E$198,[1]!juhe($S$7,6),$C205,0)</f>
        <v>#VALUE!</v>
      </c>
      <c r="F205" s="12" t="e">
        <f>[1]!ripe(F$198,[1]!juhe($S$7,6),$C205,0)</f>
        <v>#VALUE!</v>
      </c>
      <c r="G205" s="12" t="e">
        <f>[1]!ripe(G$198,[1]!juhe($S$7,6),$C205,0)</f>
        <v>#VALUE!</v>
      </c>
      <c r="H205" s="12" t="e">
        <f>[1]!ripe(H$198,[1]!juhe($S$7,6),$C205,0)</f>
        <v>#VALUE!</v>
      </c>
      <c r="I205" s="12" t="e">
        <f>[1]!ripe(I$198,[1]!juhe($S$7,6),$C205,0)</f>
        <v>#VALUE!</v>
      </c>
      <c r="J205" s="12" t="e">
        <f>[1]!ripe(J$198,[1]!juhe($S$7,6),$C205,0)</f>
        <v>#VALUE!</v>
      </c>
      <c r="K205" s="12" t="e">
        <f>[1]!ripe(K$198,[1]!juhe($S$7,6),$C205,0)</f>
        <v>#VALUE!</v>
      </c>
      <c r="L205" s="12" t="e">
        <f>[1]!ripe(L$198,[1]!juhe($S$7,6),$C205,0)</f>
        <v>#VALUE!</v>
      </c>
      <c r="M205" s="12" t="e">
        <f>[1]!ripe(M$198,[1]!juhe($S$7,6),$C205,0)</f>
        <v>#VALUE!</v>
      </c>
      <c r="N205" s="12" t="e">
        <f>[1]!ripe(N$198,[1]!juhe($S$7,6),$C205,0)</f>
        <v>#VALUE!</v>
      </c>
      <c r="O205" s="132"/>
      <c r="Q205"/>
      <c r="R205"/>
      <c r="S205"/>
      <c r="T205"/>
      <c r="U205"/>
      <c r="V205"/>
      <c r="W205"/>
      <c r="X205"/>
      <c r="Y205"/>
    </row>
    <row r="206" spans="1:25" s="128" customFormat="1" hidden="1" x14ac:dyDescent="0.2">
      <c r="A206" s="220">
        <v>18</v>
      </c>
      <c r="B206" s="221" t="str">
        <f>Q207</f>
        <v>156Y- 164Y</v>
      </c>
      <c r="C206" s="222">
        <f>R207</f>
        <v>372.00337821373904</v>
      </c>
      <c r="D206" s="133" t="s">
        <v>137</v>
      </c>
      <c r="E206" s="134">
        <f>[1]!Olekuvorrand($C206,$S207,$X207,$W207,$V207,E$4,[1]!juhe($S207,6),TRUE)</f>
        <v>78.220546245574951</v>
      </c>
      <c r="F206" s="134">
        <f>[1]!Olekuvorrand($C206,$S207,$X207,$W207,$V207,F$4,[1]!juhe($S207,6),TRUE)</f>
        <v>76.133072376251221</v>
      </c>
      <c r="G206" s="134">
        <f>[1]!Olekuvorrand($C206,$S207,$X207,$W207,$V207,G$4,[1]!juhe($S207,6),TRUE)</f>
        <v>74.150264263153076</v>
      </c>
      <c r="H206" s="134">
        <f>[1]!Olekuvorrand($C206,$S207,$X207,$W207,$V207,H$4,[1]!juhe($S207,6),TRUE)</f>
        <v>72.267472743988037</v>
      </c>
      <c r="I206" s="134">
        <f>[1]!Olekuvorrand($C206,$S207,$X207,$W207,$V207,I$4,[1]!juhe($S207,6),TRUE)</f>
        <v>70.479333400726318</v>
      </c>
      <c r="J206" s="134">
        <f>[1]!Olekuvorrand($C206,$S207,$X207,$W207,$V207,J$4,[1]!juhe($S207,6),TRUE)</f>
        <v>68.780958652496338</v>
      </c>
      <c r="K206" s="134">
        <f>[1]!Olekuvorrand($C206,$S207,$X207,$W207,$V207,K$4,[1]!juhe($S207,6),TRUE)</f>
        <v>67.167341709136963</v>
      </c>
      <c r="L206" s="134">
        <f>[1]!Olekuvorrand($C206,$S207,$X207,$W207,$V207,L$4,[1]!juhe($S207,6),TRUE)</f>
        <v>65.633833408355713</v>
      </c>
      <c r="M206" s="134">
        <f>[1]!Olekuvorrand($C206,$S207,$X207,$W207,$V207,M$4,[1]!juhe($S207,6),TRUE)</f>
        <v>64.175665378570557</v>
      </c>
      <c r="N206" s="134">
        <f>[1]!Olekuvorrand($C206,$S207,$X207,$W207,$V207,N$4,[1]!juhe($S207,6),TRUE)</f>
        <v>62.788426876068115</v>
      </c>
      <c r="O206" s="223">
        <f>T207</f>
        <v>65</v>
      </c>
      <c r="Q206"/>
      <c r="R206"/>
      <c r="S206"/>
      <c r="T206"/>
      <c r="U206"/>
      <c r="V206"/>
      <c r="W206"/>
      <c r="X206"/>
      <c r="Y206"/>
    </row>
    <row r="207" spans="1:25" s="128" customFormat="1" x14ac:dyDescent="0.2">
      <c r="A207" s="220"/>
      <c r="B207" s="221"/>
      <c r="C207" s="222"/>
      <c r="D207" s="133" t="s">
        <v>32</v>
      </c>
      <c r="E207" s="134">
        <f>E206*[1]!juhe($S207,2)/10</f>
        <v>2196.7458207607265</v>
      </c>
      <c r="F207" s="134">
        <f>F206*[1]!juhe($S207,2)/10</f>
        <v>2138.1212046146388</v>
      </c>
      <c r="G207" s="134">
        <f>G206*[1]!juhe($S207,2)/10</f>
        <v>2082.4360215663905</v>
      </c>
      <c r="H207" s="134">
        <f>H206*[1]!juhe($S207,2)/10</f>
        <v>2029.55970454216</v>
      </c>
      <c r="I207" s="134">
        <f>I206*[1]!juhe($S207,2)/10</f>
        <v>1979.3415992259979</v>
      </c>
      <c r="J207" s="134">
        <f>J206*[1]!juhe($S207,2)/10</f>
        <v>1931.6444427967072</v>
      </c>
      <c r="K207" s="134">
        <f>K206*[1]!juhe($S207,2)/10</f>
        <v>1886.3276245594025</v>
      </c>
      <c r="L207" s="134">
        <f>L206*[1]!juhe($S207,2)/10</f>
        <v>1843.2605774402618</v>
      </c>
      <c r="M207" s="134">
        <f>M206*[1]!juhe($S207,2)/10</f>
        <v>1802.3093864917755</v>
      </c>
      <c r="N207" s="134">
        <f>N206*[1]!juhe($S207,2)/10</f>
        <v>1763.3501803874969</v>
      </c>
      <c r="O207" s="223"/>
      <c r="Q207" t="str">
        <f>'Juhtme rež 110'!U$3</f>
        <v>156Y- 164Y</v>
      </c>
      <c r="R207">
        <f>'Juhtme rež 110'!U$4</f>
        <v>372.00337821373904</v>
      </c>
      <c r="S207" t="str">
        <f>'Juhtme rež 110'!U$5</f>
        <v>242-Al1/39-ST1A Hawk</v>
      </c>
      <c r="T207">
        <f>'Juhtme rež 110'!U$6</f>
        <v>65</v>
      </c>
      <c r="U207">
        <f>'Juhtme rež 110'!U$14</f>
        <v>5</v>
      </c>
      <c r="V207">
        <f>'Juhtme rež 110'!U$15</f>
        <v>8.155974923325536E-2</v>
      </c>
      <c r="W207">
        <f>'Juhtme rež 110'!U$16</f>
        <v>-5</v>
      </c>
      <c r="X207">
        <f>'Juhtme rež 110'!U$17</f>
        <v>130.75214624404907</v>
      </c>
      <c r="Y207">
        <v>2</v>
      </c>
    </row>
    <row r="208" spans="1:25" s="128" customFormat="1" x14ac:dyDescent="0.2">
      <c r="A208" s="220"/>
      <c r="B208" s="221"/>
      <c r="C208" s="222"/>
      <c r="D208" s="133" t="str">
        <f>CONCATENATE(Y207,"T, [daN]")</f>
        <v>2T, [daN]</v>
      </c>
      <c r="E208" s="134">
        <f>E207*$Y207</f>
        <v>4393.4916415214529</v>
      </c>
      <c r="F208" s="134">
        <f t="shared" ref="F208:N208" si="17">F207*$Y207</f>
        <v>4276.2424092292777</v>
      </c>
      <c r="G208" s="134">
        <f t="shared" si="17"/>
        <v>4164.8720431327811</v>
      </c>
      <c r="H208" s="134">
        <f t="shared" si="17"/>
        <v>4059.1194090843201</v>
      </c>
      <c r="I208" s="134">
        <f t="shared" si="17"/>
        <v>3958.6831984519958</v>
      </c>
      <c r="J208" s="134">
        <f t="shared" si="17"/>
        <v>3863.2888855934143</v>
      </c>
      <c r="K208" s="134">
        <f t="shared" si="17"/>
        <v>3772.6552491188049</v>
      </c>
      <c r="L208" s="134">
        <f t="shared" si="17"/>
        <v>3686.5211548805237</v>
      </c>
      <c r="M208" s="134">
        <f t="shared" si="17"/>
        <v>3604.618772983551</v>
      </c>
      <c r="N208" s="134">
        <f t="shared" si="17"/>
        <v>3526.7003607749939</v>
      </c>
      <c r="O208" s="223"/>
      <c r="Q208"/>
      <c r="R208"/>
      <c r="S208"/>
      <c r="T208"/>
      <c r="U208"/>
      <c r="V208"/>
      <c r="W208"/>
      <c r="X208"/>
      <c r="Y208"/>
    </row>
    <row r="209" spans="1:25" s="128" customFormat="1" x14ac:dyDescent="0.2">
      <c r="A209" s="220"/>
      <c r="B209" s="221"/>
      <c r="C209" s="222"/>
      <c r="D209" s="133" t="s">
        <v>31</v>
      </c>
      <c r="E209" s="135">
        <f>[1]!ripe([1]!Olekuvorrand($C206,$S207,$X207,$W207,$V207,E$4,[1]!juhe($S207,6),TRUE),[1]!juhe($S207,6),$C206,0)</f>
        <v>7.4969158193009804</v>
      </c>
      <c r="F209" s="135">
        <f>[1]!ripe([1]!Olekuvorrand($C206,$S207,$X207,$W207,$V207,F$4,[1]!juhe($S207,6),TRUE),[1]!juhe($S207,6),$C206,0)</f>
        <v>7.7024718987400158</v>
      </c>
      <c r="G209" s="135">
        <f>[1]!ripe([1]!Olekuvorrand($C206,$S207,$X207,$W207,$V207,G$4,[1]!juhe($S207,6),TRUE),[1]!juhe($S207,6),$C206,0)</f>
        <v>7.908439118459305</v>
      </c>
      <c r="H209" s="135">
        <f>[1]!ripe([1]!Olekuvorrand($C206,$S207,$X207,$W207,$V207,H$4,[1]!juhe($S207,6),TRUE),[1]!juhe($S207,6),$C206,0)</f>
        <v>8.1144784545077204</v>
      </c>
      <c r="I209" s="135">
        <f>[1]!ripe([1]!Olekuvorrand($C206,$S207,$X207,$W207,$V207,I$4,[1]!juhe($S207,6),TRUE),[1]!juhe($S207,6),$C206,0)</f>
        <v>8.3203518286506881</v>
      </c>
      <c r="J209" s="135">
        <f>[1]!ripe([1]!Olekuvorrand($C206,$S207,$X207,$W207,$V207,J$4,[1]!juhe($S207,6),TRUE),[1]!juhe($S207,6),$C206,0)</f>
        <v>8.5258022282818455</v>
      </c>
      <c r="K209" s="135">
        <f>[1]!ripe([1]!Olekuvorrand($C206,$S207,$X207,$W207,$V207,K$4,[1]!juhe($S207,6),TRUE),[1]!juhe($S207,6),$C206,0)</f>
        <v>8.7306246699806991</v>
      </c>
      <c r="L209" s="135">
        <f>[1]!ripe([1]!Olekuvorrand($C206,$S207,$X207,$W207,$V207,L$4,[1]!juhe($S207,6),TRUE),[1]!juhe($S207,6),$C206,0)</f>
        <v>8.9346122280305469</v>
      </c>
      <c r="M209" s="135">
        <f>[1]!ripe([1]!Olekuvorrand($C206,$S207,$X207,$W207,$V207,M$4,[1]!juhe($S207,6),TRUE),[1]!juhe($S207,6),$C206,0)</f>
        <v>9.1376201101084167</v>
      </c>
      <c r="N209" s="135">
        <f>[1]!ripe([1]!Olekuvorrand($C206,$S207,$X207,$W207,$V207,N$4,[1]!juhe($S207,6),TRUE),[1]!juhe($S207,6),$C206,0)</f>
        <v>9.3395053789176359</v>
      </c>
      <c r="O209" s="223"/>
      <c r="Q209"/>
      <c r="R209"/>
      <c r="S209"/>
      <c r="T209"/>
      <c r="U209"/>
      <c r="V209"/>
      <c r="W209"/>
      <c r="X209"/>
      <c r="Y209"/>
    </row>
    <row r="210" spans="1:25" s="128" customFormat="1" x14ac:dyDescent="0.2">
      <c r="A210" s="220"/>
      <c r="B210" s="221"/>
      <c r="C210" s="222"/>
      <c r="D210" s="133" t="s">
        <v>247</v>
      </c>
      <c r="E210" s="135">
        <f>[1]!ripe([1]!Olekuvorrand($C206,$S207,$X207,$W207,$V207,E$4,[1]!juhe($S207,6)),[1]!juhe($S207,6),$C206,0)</f>
        <v>7.9285275555652879</v>
      </c>
      <c r="F210" s="135">
        <f>[1]!ripe([1]!Olekuvorrand($C206,$S207,$X207,$W207,$V207,F$4,[1]!juhe($S207,6)),[1]!juhe($S207,6),$C206,0)</f>
        <v>8.1498486634049634</v>
      </c>
      <c r="G210" s="135">
        <f>[1]!ripe([1]!Olekuvorrand($C206,$S207,$X207,$W207,$V207,G$4,[1]!juhe($S207,6)),[1]!juhe($S207,6),$C206,0)</f>
        <v>8.370029205279538</v>
      </c>
      <c r="H210" s="135">
        <f>[1]!ripe([1]!Olekuvorrand($C206,$S207,$X207,$W207,$V207,H$4,[1]!juhe($S207,6)),[1]!juhe($S207,6),$C206,0)</f>
        <v>8.5888592292080972</v>
      </c>
      <c r="I210" s="135">
        <f>[1]!ripe([1]!Olekuvorrand($C206,$S207,$X207,$W207,$V207,I$4,[1]!juhe($S207,6)),[1]!juhe($S207,6),$C206,0)</f>
        <v>8.8061451434524542</v>
      </c>
      <c r="J210" s="135">
        <f>[1]!ripe([1]!Olekuvorrand($C206,$S207,$X207,$W207,$V207,J$4,[1]!juhe($S207,6)),[1]!juhe($S207,6),$C206,0)</f>
        <v>9.0217364931124724</v>
      </c>
      <c r="K210" s="135">
        <f>[1]!ripe([1]!Olekuvorrand($C206,$S207,$X207,$W207,$V207,K$4,[1]!juhe($S207,6)),[1]!juhe($S207,6),$C206,0)</f>
        <v>9.2355087538100609</v>
      </c>
      <c r="L210" s="135">
        <f>[1]!ripe([1]!Olekuvorrand($C206,$S207,$X207,$W207,$V207,L$4,[1]!juhe($S207,6)),[1]!juhe($S207,6),$C206,0)</f>
        <v>9.4473402004938798</v>
      </c>
      <c r="M210" s="135">
        <f>[1]!ripe([1]!Olekuvorrand($C206,$S207,$X207,$W207,$V207,M$4,[1]!juhe($S207,6)),[1]!juhe($S207,6),$C206,0)</f>
        <v>9.6571963971260395</v>
      </c>
      <c r="N210" s="135">
        <f>[1]!ripe([1]!Olekuvorrand($C206,$S207,$X207,$W207,$V207,N$4,[1]!juhe($S207,6)),[1]!juhe($S207,6),$C206,0)</f>
        <v>9.8649809122528662</v>
      </c>
      <c r="O210" s="223"/>
      <c r="Q210"/>
      <c r="R210"/>
      <c r="S210"/>
      <c r="T210"/>
      <c r="U210"/>
      <c r="V210"/>
      <c r="W210"/>
      <c r="X210"/>
      <c r="Y210"/>
    </row>
    <row r="211" spans="1:25" x14ac:dyDescent="0.2">
      <c r="A211" s="114"/>
      <c r="B211" s="116" t="str">
        <f>Visangud!C113</f>
        <v>156Y-157Y</v>
      </c>
      <c r="C211" s="116">
        <f>Visangud!U113</f>
        <v>433.04714638599734</v>
      </c>
      <c r="D211" s="10" t="s">
        <v>31</v>
      </c>
      <c r="E211" s="12">
        <f>[1]!ripe(E$206,[1]!juhe($S$7,6),$C211,0)</f>
        <v>10.159193421357974</v>
      </c>
      <c r="F211" s="12">
        <f>[1]!ripe(F$206,[1]!juhe($S$7,6),$C211,0)</f>
        <v>10.437745831481195</v>
      </c>
      <c r="G211" s="12">
        <f>[1]!ripe(G$206,[1]!juhe($S$7,6),$C211,0)</f>
        <v>10.716855384532398</v>
      </c>
      <c r="H211" s="12">
        <f>[1]!ripe(H$206,[1]!juhe($S$7,6),$C211,0)</f>
        <v>10.996062663602418</v>
      </c>
      <c r="I211" s="12">
        <f>[1]!ripe(I$206,[1]!juhe($S$7,6),$C211,0)</f>
        <v>11.27504504497602</v>
      </c>
      <c r="J211" s="12">
        <f>[1]!ripe(J$206,[1]!juhe($S$7,6),$C211,0)</f>
        <v>11.553454246660618</v>
      </c>
      <c r="K211" s="12">
        <f>[1]!ripe(K$206,[1]!juhe($S$7,6),$C211,0)</f>
        <v>11.831012492265607</v>
      </c>
      <c r="L211" s="12">
        <f>[1]!ripe(L$206,[1]!juhe($S$7,6),$C211,0)</f>
        <v>12.107439373362975</v>
      </c>
      <c r="M211" s="12">
        <f>[1]!ripe(M$206,[1]!juhe($S$7,6),$C211,0)</f>
        <v>12.382538679504259</v>
      </c>
      <c r="N211" s="12">
        <f>[1]!ripe(N$206,[1]!juhe($S$7,6),$C211,0)</f>
        <v>12.656116714017514</v>
      </c>
      <c r="O211" s="117"/>
      <c r="Q211"/>
      <c r="R211"/>
      <c r="S211"/>
      <c r="T211"/>
      <c r="U211"/>
      <c r="V211"/>
      <c r="W211"/>
      <c r="X211"/>
      <c r="Y211"/>
    </row>
    <row r="212" spans="1:25" x14ac:dyDescent="0.2">
      <c r="A212" s="118"/>
      <c r="B212" s="116" t="str">
        <f>Visangud!C114</f>
        <v>157Y-158Y</v>
      </c>
      <c r="C212" s="116">
        <f>Visangud!U114</f>
        <v>258.13854421244542</v>
      </c>
      <c r="D212" s="10" t="s">
        <v>31</v>
      </c>
      <c r="E212" s="12">
        <f>[1]!ripe(E$206,[1]!juhe($S$7,6),$C212,0)</f>
        <v>3.6098950817590998</v>
      </c>
      <c r="F212" s="12">
        <f>[1]!ripe(F$206,[1]!juhe($S$7,6),$C212,0)</f>
        <v>3.7088739015935528</v>
      </c>
      <c r="G212" s="12">
        <f>[1]!ripe(G$206,[1]!juhe($S$7,6),$C212,0)</f>
        <v>3.8080506926086057</v>
      </c>
      <c r="H212" s="12">
        <f>[1]!ripe(H$206,[1]!juhe($S$7,6),$C212,0)</f>
        <v>3.9072622088877673</v>
      </c>
      <c r="I212" s="12">
        <f>[1]!ripe(I$206,[1]!juhe($S$7,6),$C212,0)</f>
        <v>4.0063938116290601</v>
      </c>
      <c r="J212" s="12">
        <f>[1]!ripe(J$206,[1]!juhe($S$7,6),$C212,0)</f>
        <v>4.1053217448018655</v>
      </c>
      <c r="K212" s="12">
        <f>[1]!ripe(K$206,[1]!juhe($S$7,6),$C212,0)</f>
        <v>4.2039473053315719</v>
      </c>
      <c r="L212" s="12">
        <f>[1]!ripe(L$206,[1]!juhe($S$7,6),$C212,0)</f>
        <v>4.3021708548942303</v>
      </c>
      <c r="M212" s="12">
        <f>[1]!ripe(M$206,[1]!juhe($S$7,6),$C212,0)</f>
        <v>4.3999226734733492</v>
      </c>
      <c r="N212" s="12">
        <f>[1]!ripe(N$206,[1]!juhe($S$7,6),$C212,0)</f>
        <v>4.497133934279792</v>
      </c>
      <c r="O212" s="132"/>
      <c r="Q212"/>
      <c r="R212"/>
      <c r="S212"/>
      <c r="T212"/>
      <c r="U212"/>
      <c r="V212"/>
      <c r="W212"/>
      <c r="X212"/>
      <c r="Y212"/>
    </row>
    <row r="213" spans="1:25" x14ac:dyDescent="0.2">
      <c r="A213" s="118"/>
      <c r="B213" s="116" t="str">
        <f>Visangud!C115</f>
        <v>158Y-159Y</v>
      </c>
      <c r="C213" s="116">
        <f>Visangud!U115</f>
        <v>349.84056036989239</v>
      </c>
      <c r="D213" s="10" t="s">
        <v>31</v>
      </c>
      <c r="E213" s="12">
        <f>[1]!ripe(E$206,[1]!juhe($S$7,6),$C213,0)</f>
        <v>6.6302390460230454</v>
      </c>
      <c r="F213" s="12">
        <f>[1]!ripe(F$206,[1]!juhe($S$7,6),$C213,0)</f>
        <v>6.8120319295092546</v>
      </c>
      <c r="G213" s="12">
        <f>[1]!ripe(G$206,[1]!juhe($S$7,6),$C213,0)</f>
        <v>6.9941884236328571</v>
      </c>
      <c r="H213" s="12">
        <f>[1]!ripe(H$206,[1]!juhe($S$7,6),$C213,0)</f>
        <v>7.1764086971175658</v>
      </c>
      <c r="I213" s="12">
        <f>[1]!ripe(I$206,[1]!juhe($S$7,6),$C213,0)</f>
        <v>7.3584821946303736</v>
      </c>
      <c r="J213" s="12">
        <f>[1]!ripe(J$206,[1]!juhe($S$7,6),$C213,0)</f>
        <v>7.5401816153639718</v>
      </c>
      <c r="K213" s="12">
        <f>[1]!ripe(K$206,[1]!juhe($S$7,6),$C213,0)</f>
        <v>7.7213256728919033</v>
      </c>
      <c r="L213" s="12">
        <f>[1]!ripe(L$206,[1]!juhe($S$7,6),$C213,0)</f>
        <v>7.9017313630295707</v>
      </c>
      <c r="M213" s="12">
        <f>[1]!ripe(M$206,[1]!juhe($S$7,6),$C213,0)</f>
        <v>8.0812706320897689</v>
      </c>
      <c r="N213" s="12">
        <f>[1]!ripe(N$206,[1]!juhe($S$7,6),$C213,0)</f>
        <v>8.2598170669623094</v>
      </c>
      <c r="O213" s="132"/>
      <c r="Q213"/>
      <c r="R213"/>
      <c r="S213"/>
      <c r="T213"/>
      <c r="U213"/>
      <c r="V213"/>
      <c r="W213"/>
      <c r="X213"/>
      <c r="Y213"/>
    </row>
    <row r="214" spans="1:25" x14ac:dyDescent="0.2">
      <c r="A214" s="118"/>
      <c r="B214" s="116" t="str">
        <f>Visangud!C116</f>
        <v>159Y-160Y</v>
      </c>
      <c r="C214" s="116">
        <f>Visangud!U116</f>
        <v>263.17486264435325</v>
      </c>
      <c r="D214" s="10" t="s">
        <v>31</v>
      </c>
      <c r="E214" s="12">
        <f>[1]!ripe(E$206,[1]!juhe($S$7,6),$C214,0)</f>
        <v>3.752128269060385</v>
      </c>
      <c r="F214" s="12">
        <f>[1]!ripe(F$206,[1]!juhe($S$7,6),$C214,0)</f>
        <v>3.8550069454561857</v>
      </c>
      <c r="G214" s="12">
        <f>[1]!ripe(G$206,[1]!juhe($S$7,6),$C214,0)</f>
        <v>3.9580913932792336</v>
      </c>
      <c r="H214" s="12">
        <f>[1]!ripe(H$206,[1]!juhe($S$7,6),$C214,0)</f>
        <v>4.061211934573743</v>
      </c>
      <c r="I214" s="12">
        <f>[1]!ripe(I$206,[1]!juhe($S$7,6),$C214,0)</f>
        <v>4.1642494136634722</v>
      </c>
      <c r="J214" s="12">
        <f>[1]!ripe(J$206,[1]!juhe($S$7,6),$C214,0)</f>
        <v>4.2670751984163404</v>
      </c>
      <c r="K214" s="12">
        <f>[1]!ripe(K$206,[1]!juhe($S$7,6),$C214,0)</f>
        <v>4.3695866967657908</v>
      </c>
      <c r="L214" s="12">
        <f>[1]!ripe(L$206,[1]!juhe($S$7,6),$C214,0)</f>
        <v>4.471680344546245</v>
      </c>
      <c r="M214" s="12">
        <f>[1]!ripe(M$206,[1]!juhe($S$7,6),$C214,0)</f>
        <v>4.5732836747084171</v>
      </c>
      <c r="N214" s="12">
        <f>[1]!ripe(N$206,[1]!juhe($S$7,6),$C214,0)</f>
        <v>4.6743251486243613</v>
      </c>
      <c r="O214" s="132"/>
      <c r="Q214"/>
      <c r="R214"/>
      <c r="S214"/>
      <c r="T214"/>
      <c r="U214"/>
      <c r="V214"/>
      <c r="W214"/>
      <c r="X214"/>
      <c r="Y214"/>
    </row>
    <row r="215" spans="1:25" x14ac:dyDescent="0.2">
      <c r="A215" s="118"/>
      <c r="B215" s="116" t="str">
        <f>Visangud!C117</f>
        <v>160Y-161Y</v>
      </c>
      <c r="C215" s="116">
        <f>Visangud!U117</f>
        <v>266.87172728691138</v>
      </c>
      <c r="D215" s="10" t="s">
        <v>31</v>
      </c>
      <c r="E215" s="12">
        <f>[1]!ripe(E$206,[1]!juhe($S$7,6),$C215,0)</f>
        <v>3.858282292913962</v>
      </c>
      <c r="F215" s="12">
        <f>[1]!ripe(F$206,[1]!juhe($S$7,6),$C215,0)</f>
        <v>3.9640715802177633</v>
      </c>
      <c r="G215" s="12">
        <f>[1]!ripe(G$206,[1]!juhe($S$7,6),$C215,0)</f>
        <v>4.0700724605688183</v>
      </c>
      <c r="H215" s="12">
        <f>[1]!ripe(H$206,[1]!juhe($S$7,6),$C215,0)</f>
        <v>4.1761104555363895</v>
      </c>
      <c r="I215" s="12">
        <f>[1]!ripe(I$206,[1]!juhe($S$7,6),$C215,0)</f>
        <v>4.2820630383296079</v>
      </c>
      <c r="J215" s="12">
        <f>[1]!ripe(J$206,[1]!juhe($S$7,6),$C215,0)</f>
        <v>4.3877979375968774</v>
      </c>
      <c r="K215" s="12">
        <f>[1]!ripe(K$206,[1]!juhe($S$7,6),$C215,0)</f>
        <v>4.4932096587694081</v>
      </c>
      <c r="L215" s="12">
        <f>[1]!ripe(L$206,[1]!juhe($S$7,6),$C215,0)</f>
        <v>4.5981917076770706</v>
      </c>
      <c r="M215" s="12">
        <f>[1]!ripe(M$206,[1]!juhe($S$7,6),$C215,0)</f>
        <v>4.7026695670557883</v>
      </c>
      <c r="N215" s="12">
        <f>[1]!ripe(N$206,[1]!juhe($S$7,6),$C215,0)</f>
        <v>4.8065696743294231</v>
      </c>
      <c r="O215" s="132"/>
      <c r="Q215"/>
      <c r="R215"/>
      <c r="S215"/>
      <c r="T215"/>
      <c r="U215"/>
      <c r="V215"/>
      <c r="W215"/>
      <c r="X215"/>
      <c r="Y215"/>
    </row>
    <row r="216" spans="1:25" x14ac:dyDescent="0.2">
      <c r="A216" s="118"/>
      <c r="B216" s="116" t="str">
        <f>Visangud!C118</f>
        <v>161Y-162Y</v>
      </c>
      <c r="C216" s="116">
        <f>Visangud!U118</f>
        <v>418.9151220117119</v>
      </c>
      <c r="D216" s="10" t="s">
        <v>31</v>
      </c>
      <c r="E216" s="12">
        <f>[1]!ripe(E$206,[1]!juhe($S$7,6),$C216,0)</f>
        <v>9.5069441452771031</v>
      </c>
      <c r="F216" s="12">
        <f>[1]!ripe(F$206,[1]!juhe($S$7,6),$C216,0)</f>
        <v>9.7676126939245194</v>
      </c>
      <c r="G216" s="12">
        <f>[1]!ripe(G$206,[1]!juhe($S$7,6),$C216,0)</f>
        <v>10.028802615330342</v>
      </c>
      <c r="H216" s="12">
        <f>[1]!ripe(H$206,[1]!juhe($S$7,6),$C216,0)</f>
        <v>10.290083988465049</v>
      </c>
      <c r="I216" s="12">
        <f>[1]!ripe(I$206,[1]!juhe($S$7,6),$C216,0)</f>
        <v>10.551154902978723</v>
      </c>
      <c r="J216" s="12">
        <f>[1]!ripe(J$206,[1]!juhe($S$7,6),$C216,0)</f>
        <v>10.811689437578899</v>
      </c>
      <c r="K216" s="12">
        <f>[1]!ripe(K$206,[1]!juhe($S$7,6),$C216,0)</f>
        <v>11.071427649913772</v>
      </c>
      <c r="L216" s="12">
        <f>[1]!ripe(L$206,[1]!juhe($S$7,6),$C216,0)</f>
        <v>11.330107134578467</v>
      </c>
      <c r="M216" s="12">
        <f>[1]!ripe(M$206,[1]!juhe($S$7,6),$C216,0)</f>
        <v>11.587544278396532</v>
      </c>
      <c r="N216" s="12">
        <f>[1]!ripe(N$206,[1]!juhe($S$7,6),$C216,0)</f>
        <v>11.843557820576395</v>
      </c>
      <c r="O216" s="132"/>
      <c r="Q216"/>
      <c r="R216"/>
      <c r="S216"/>
      <c r="T216"/>
      <c r="U216"/>
      <c r="V216"/>
      <c r="W216"/>
      <c r="X216"/>
      <c r="Y216"/>
    </row>
    <row r="217" spans="1:25" x14ac:dyDescent="0.2">
      <c r="A217" s="118"/>
      <c r="B217" s="116" t="str">
        <f>Visangud!C119</f>
        <v>162Y-163Y</v>
      </c>
      <c r="C217" s="116">
        <f>Visangud!U119</f>
        <v>408.63463790667407</v>
      </c>
      <c r="D217" s="10" t="s">
        <v>31</v>
      </c>
      <c r="E217" s="12">
        <f>[1]!ripe(E$206,[1]!juhe($S$7,6),$C217,0)</f>
        <v>9.0460549259021494</v>
      </c>
      <c r="F217" s="12">
        <f>[1]!ripe(F$206,[1]!juhe($S$7,6),$C217,0)</f>
        <v>9.2940864671089169</v>
      </c>
      <c r="G217" s="12">
        <f>[1]!ripe(G$206,[1]!juhe($S$7,6),$C217,0)</f>
        <v>9.5426141053303866</v>
      </c>
      <c r="H217" s="12">
        <f>[1]!ripe(H$206,[1]!juhe($S$7,6),$C217,0)</f>
        <v>9.7912287617724214</v>
      </c>
      <c r="I217" s="12">
        <f>[1]!ripe(I$206,[1]!juhe($S$7,6),$C217,0)</f>
        <v>10.039643162462831</v>
      </c>
      <c r="J217" s="12">
        <f>[1]!ripe(J$206,[1]!juhe($S$7,6),$C217,0)</f>
        <v>10.287547186518591</v>
      </c>
      <c r="K217" s="12">
        <f>[1]!ripe(K$206,[1]!juhe($S$7,6),$C217,0)</f>
        <v>10.534693493389884</v>
      </c>
      <c r="L217" s="12">
        <f>[1]!ripe(L$206,[1]!juhe($S$7,6),$C217,0)</f>
        <v>10.780832398880706</v>
      </c>
      <c r="M217" s="12">
        <f>[1]!ripe(M$206,[1]!juhe($S$7,6),$C217,0)</f>
        <v>11.025789191237848</v>
      </c>
      <c r="N217" s="12">
        <f>[1]!ripe(N$206,[1]!juhe($S$7,6),$C217,0)</f>
        <v>11.269391397051198</v>
      </c>
      <c r="O217" s="132"/>
      <c r="Q217"/>
      <c r="R217"/>
      <c r="S217"/>
      <c r="T217"/>
      <c r="U217"/>
      <c r="V217"/>
      <c r="W217"/>
      <c r="X217"/>
      <c r="Y217"/>
    </row>
    <row r="218" spans="1:25" x14ac:dyDescent="0.2">
      <c r="A218" s="118"/>
      <c r="B218" s="116" t="str">
        <f>Visangud!C120</f>
        <v>163Y-164Y</v>
      </c>
      <c r="C218" s="116">
        <f>Visangud!U120</f>
        <v>408.74579832674624</v>
      </c>
      <c r="D218" s="10" t="s">
        <v>31</v>
      </c>
      <c r="E218" s="12">
        <f>[1]!ripe(E$206,[1]!juhe($S$7,6),$C218,0)</f>
        <v>9.0509771715631242</v>
      </c>
      <c r="F218" s="12">
        <f>[1]!ripe(F$206,[1]!juhe($S$7,6),$C218,0)</f>
        <v>9.2991436746054639</v>
      </c>
      <c r="G218" s="12">
        <f>[1]!ripe(G$206,[1]!juhe($S$7,6),$C218,0)</f>
        <v>9.5478065446046401</v>
      </c>
      <c r="H218" s="12">
        <f>[1]!ripe(H$206,[1]!juhe($S$7,6),$C218,0)</f>
        <v>9.7965564801737592</v>
      </c>
      <c r="I218" s="12">
        <f>[1]!ripe(I$206,[1]!juhe($S$7,6),$C218,0)</f>
        <v>10.045106051025741</v>
      </c>
      <c r="J218" s="12">
        <f>[1]!ripe(J$206,[1]!juhe($S$7,6),$C218,0)</f>
        <v>10.293144967530942</v>
      </c>
      <c r="K218" s="12">
        <f>[1]!ripe(K$206,[1]!juhe($S$7,6),$C218,0)</f>
        <v>10.540425754553706</v>
      </c>
      <c r="L218" s="12">
        <f>[1]!ripe(L$206,[1]!juhe($S$7,6),$C218,0)</f>
        <v>10.786698592036922</v>
      </c>
      <c r="M218" s="12">
        <f>[1]!ripe(M$206,[1]!juhe($S$7,6),$C218,0)</f>
        <v>11.031788673161175</v>
      </c>
      <c r="N218" s="12">
        <f>[1]!ripe(N$206,[1]!juhe($S$7,6),$C218,0)</f>
        <v>11.275523430668096</v>
      </c>
      <c r="O218" s="132"/>
      <c r="Q218"/>
      <c r="R218"/>
      <c r="S218"/>
      <c r="T218"/>
      <c r="U218"/>
      <c r="V218"/>
      <c r="W218"/>
      <c r="X218"/>
      <c r="Y218"/>
    </row>
    <row r="219" spans="1:25" x14ac:dyDescent="0.2">
      <c r="A219" s="118"/>
      <c r="B219" s="130"/>
      <c r="C219" s="116">
        <f>Visangud!U23</f>
        <v>0</v>
      </c>
      <c r="D219" s="10" t="s">
        <v>31</v>
      </c>
      <c r="E219" s="12" t="e">
        <f>[1]!ripe(E$206,[1]!juhe($S$7,6),$C219,0)</f>
        <v>#VALUE!</v>
      </c>
      <c r="F219" s="12" t="e">
        <f>[1]!ripe(F$206,[1]!juhe($S$7,6),$C219,0)</f>
        <v>#VALUE!</v>
      </c>
      <c r="G219" s="12" t="e">
        <f>[1]!ripe(G$206,[1]!juhe($S$7,6),$C219,0)</f>
        <v>#VALUE!</v>
      </c>
      <c r="H219" s="12" t="e">
        <f>[1]!ripe(H$206,[1]!juhe($S$7,6),$C219,0)</f>
        <v>#VALUE!</v>
      </c>
      <c r="I219" s="12" t="e">
        <f>[1]!ripe(I$206,[1]!juhe($S$7,6),$C219,0)</f>
        <v>#VALUE!</v>
      </c>
      <c r="J219" s="12" t="e">
        <f>[1]!ripe(J$206,[1]!juhe($S$7,6),$C219,0)</f>
        <v>#VALUE!</v>
      </c>
      <c r="K219" s="12" t="e">
        <f>[1]!ripe(K$206,[1]!juhe($S$7,6),$C219,0)</f>
        <v>#VALUE!</v>
      </c>
      <c r="L219" s="12" t="e">
        <f>[1]!ripe(L$206,[1]!juhe($S$7,6),$C219,0)</f>
        <v>#VALUE!</v>
      </c>
      <c r="M219" s="12" t="e">
        <f>[1]!ripe(M$206,[1]!juhe($S$7,6),$C219,0)</f>
        <v>#VALUE!</v>
      </c>
      <c r="N219" s="12" t="e">
        <f>[1]!ripe(N$206,[1]!juhe($S$7,6),$C219,0)</f>
        <v>#VALUE!</v>
      </c>
      <c r="O219" s="132"/>
      <c r="Q219"/>
      <c r="R219"/>
      <c r="S219"/>
      <c r="T219"/>
      <c r="U219"/>
      <c r="V219"/>
      <c r="W219"/>
      <c r="X219"/>
      <c r="Y219"/>
    </row>
    <row r="220" spans="1:25" s="128" customFormat="1" hidden="1" x14ac:dyDescent="0.2">
      <c r="A220" s="220">
        <v>19</v>
      </c>
      <c r="B220" s="221" t="str">
        <f>Q221</f>
        <v>164Y - L105B 165</v>
      </c>
      <c r="C220" s="222">
        <f>R221</f>
        <v>291.05</v>
      </c>
      <c r="D220" s="133" t="s">
        <v>137</v>
      </c>
      <c r="E220" s="134">
        <f>[1]!Olekuvorrand($C220,$S221,$X221,$W221,$V221,E$4,[1]!juhe($S221,6),TRUE)</f>
        <v>83.346068859100342</v>
      </c>
      <c r="F220" s="134">
        <f>[1]!Olekuvorrand($C220,$S221,$X221,$W221,$V221,F$4,[1]!juhe($S221,6),TRUE)</f>
        <v>80.328166484832764</v>
      </c>
      <c r="G220" s="134">
        <f>[1]!Olekuvorrand($C220,$S221,$X221,$W221,$V221,G$4,[1]!juhe($S221,6),TRUE)</f>
        <v>77.466309070587158</v>
      </c>
      <c r="H220" s="134">
        <f>[1]!Olekuvorrand($C220,$S221,$X221,$W221,$V221,H$4,[1]!juhe($S221,6),TRUE)</f>
        <v>74.757993221282959</v>
      </c>
      <c r="I220" s="134">
        <f>[1]!Olekuvorrand($C220,$S221,$X221,$W221,$V221,I$4,[1]!juhe($S221,6),TRUE)</f>
        <v>72.19928503036499</v>
      </c>
      <c r="J220" s="134">
        <f>[1]!Olekuvorrand($C220,$S221,$X221,$W221,$V221,J$4,[1]!juhe($S221,6),TRUE)</f>
        <v>69.78529691696167</v>
      </c>
      <c r="K220" s="134">
        <f>[1]!Olekuvorrand($C220,$S221,$X221,$W221,$V221,K$4,[1]!juhe($S221,6),TRUE)</f>
        <v>67.51018762588501</v>
      </c>
      <c r="L220" s="134">
        <f>[1]!Olekuvorrand($C220,$S221,$X221,$W221,$V221,L$4,[1]!juhe($S221,6),TRUE)</f>
        <v>65.36787748336792</v>
      </c>
      <c r="M220" s="134">
        <f>[1]!Olekuvorrand($C220,$S221,$X221,$W221,$V221,M$4,[1]!juhe($S221,6),TRUE)</f>
        <v>63.351333141326904</v>
      </c>
      <c r="N220" s="134">
        <f>[1]!Olekuvorrand($C220,$S221,$X221,$W221,$V221,N$4,[1]!juhe($S221,6),TRUE)</f>
        <v>61.453878879547119</v>
      </c>
      <c r="O220" s="223">
        <f>T221</f>
        <v>65</v>
      </c>
      <c r="Q220"/>
      <c r="R220"/>
      <c r="S220"/>
      <c r="T220"/>
      <c r="U220"/>
      <c r="V220"/>
      <c r="W220"/>
      <c r="X220"/>
      <c r="Y220"/>
    </row>
    <row r="221" spans="1:25" s="128" customFormat="1" x14ac:dyDescent="0.2">
      <c r="A221" s="220"/>
      <c r="B221" s="221"/>
      <c r="C221" s="222"/>
      <c r="D221" s="133" t="s">
        <v>32</v>
      </c>
      <c r="E221" s="134">
        <f>E220*[1]!juhe($S221,2)/10</f>
        <v>2340.6909978389735</v>
      </c>
      <c r="F221" s="134">
        <f>F220*[1]!juhe($S221,2)/10</f>
        <v>2255.9362275600429</v>
      </c>
      <c r="G221" s="134">
        <f>G220*[1]!juhe($S221,2)/10</f>
        <v>2175.5638239383693</v>
      </c>
      <c r="H221" s="134">
        <f>H220*[1]!juhe($S221,2)/10</f>
        <v>2099.5034816265102</v>
      </c>
      <c r="I221" s="134">
        <f>I220*[1]!juhe($S221,2)/10</f>
        <v>2027.6447207927704</v>
      </c>
      <c r="J221" s="134">
        <f>J220*[1]!juhe($S221,2)/10</f>
        <v>1959.8502786159515</v>
      </c>
      <c r="K221" s="134">
        <f>K220*[1]!juhe($S221,2)/10</f>
        <v>1895.9561092853546</v>
      </c>
      <c r="L221" s="134">
        <f>L220*[1]!juhe($S221,2)/10</f>
        <v>1835.7914712429047</v>
      </c>
      <c r="M221" s="134">
        <f>M220*[1]!juhe($S221,2)/10</f>
        <v>1779.1588399410248</v>
      </c>
      <c r="N221" s="134">
        <f>N220*[1]!juhe($S221,2)/10</f>
        <v>1725.8707344532013</v>
      </c>
      <c r="O221" s="223"/>
      <c r="Q221" t="str">
        <f>'Juhtme rež 110'!W$3</f>
        <v>164Y - L105B 165</v>
      </c>
      <c r="R221">
        <f>'Juhtme rež 110'!W$4</f>
        <v>291.05</v>
      </c>
      <c r="S221" t="str">
        <f>'Juhtme rež 110'!W$5</f>
        <v>242-Al1/39-ST1A Hawk</v>
      </c>
      <c r="T221">
        <f>'Juhtme rež 110'!W$6</f>
        <v>65</v>
      </c>
      <c r="U221">
        <f>'Juhtme rež 110'!W$14</f>
        <v>5</v>
      </c>
      <c r="V221">
        <f>'Juhtme rež 110'!W$15</f>
        <v>8.2044224235746963E-2</v>
      </c>
      <c r="W221">
        <f>'Juhtme rež 110'!W$16</f>
        <v>-5</v>
      </c>
      <c r="X221">
        <f>'Juhtme rež 110'!W$17</f>
        <v>123.96842241287231</v>
      </c>
      <c r="Y221">
        <v>2</v>
      </c>
    </row>
    <row r="222" spans="1:25" s="128" customFormat="1" x14ac:dyDescent="0.2">
      <c r="A222" s="220"/>
      <c r="B222" s="221"/>
      <c r="C222" s="222"/>
      <c r="D222" s="133" t="str">
        <f>CONCATENATE(Y221,"T, [daN]")</f>
        <v>2T, [daN]</v>
      </c>
      <c r="E222" s="134">
        <f>E221*$Y221</f>
        <v>4681.3819956779471</v>
      </c>
      <c r="F222" s="134">
        <f t="shared" ref="F222:N222" si="18">F221*$Y221</f>
        <v>4511.8724551200858</v>
      </c>
      <c r="G222" s="134">
        <f t="shared" si="18"/>
        <v>4351.1276478767386</v>
      </c>
      <c r="H222" s="134">
        <f t="shared" si="18"/>
        <v>4199.0069632530203</v>
      </c>
      <c r="I222" s="134">
        <f t="shared" si="18"/>
        <v>4055.2894415855408</v>
      </c>
      <c r="J222" s="134">
        <f t="shared" si="18"/>
        <v>3919.7005572319031</v>
      </c>
      <c r="K222" s="134">
        <f t="shared" si="18"/>
        <v>3791.9122185707092</v>
      </c>
      <c r="L222" s="134">
        <f t="shared" si="18"/>
        <v>3671.5829424858093</v>
      </c>
      <c r="M222" s="134">
        <f t="shared" si="18"/>
        <v>3558.3176798820496</v>
      </c>
      <c r="N222" s="134">
        <f t="shared" si="18"/>
        <v>3451.7414689064026</v>
      </c>
      <c r="O222" s="223"/>
      <c r="Q222"/>
      <c r="R222"/>
      <c r="S222"/>
      <c r="T222"/>
      <c r="U222"/>
      <c r="V222"/>
      <c r="W222"/>
      <c r="X222"/>
      <c r="Y222"/>
    </row>
    <row r="223" spans="1:25" s="128" customFormat="1" x14ac:dyDescent="0.2">
      <c r="A223" s="220"/>
      <c r="B223" s="221"/>
      <c r="C223" s="222"/>
      <c r="D223" s="133" t="s">
        <v>31</v>
      </c>
      <c r="E223" s="135">
        <f>[1]!ripe([1]!Olekuvorrand($C220,$S221,$X221,$W221,$V221,E$4,[1]!juhe($S221,6),TRUE),[1]!juhe($S221,6),$C220,0)</f>
        <v>4.3068505120569487</v>
      </c>
      <c r="F223" s="135">
        <f>[1]!ripe([1]!Olekuvorrand($C220,$S221,$X221,$W221,$V221,F$4,[1]!juhe($S221,6),TRUE),[1]!juhe($S221,6),$C220,0)</f>
        <v>4.4686574467192299</v>
      </c>
      <c r="G223" s="135">
        <f>[1]!ripe([1]!Olekuvorrand($C220,$S221,$X221,$W221,$V221,G$4,[1]!juhe($S221,6),TRUE),[1]!juhe($S221,6),$C220,0)</f>
        <v>4.6337441869944671</v>
      </c>
      <c r="H223" s="135">
        <f>[1]!ripe([1]!Olekuvorrand($C220,$S221,$X221,$W221,$V221,H$4,[1]!juhe($S221,6),TRUE),[1]!juhe($S221,6),$C220,0)</f>
        <v>4.8016144344757166</v>
      </c>
      <c r="I223" s="135">
        <f>[1]!ripe([1]!Olekuvorrand($C220,$S221,$X221,$W221,$V221,I$4,[1]!juhe($S221,6),TRUE),[1]!juhe($S221,6),$C220,0)</f>
        <v>4.9717813575685952</v>
      </c>
      <c r="J223" s="135">
        <f>[1]!ripe([1]!Olekuvorrand($C220,$S221,$X221,$W221,$V221,J$4,[1]!juhe($S221,6),TRUE),[1]!juhe($S221,6),$C220,0)</f>
        <v>5.1437634459143959</v>
      </c>
      <c r="K223" s="135">
        <f>[1]!ripe([1]!Olekuvorrand($C220,$S221,$X221,$W221,$V221,K$4,[1]!juhe($S221,6),TRUE),[1]!juhe($S221,6),$C220,0)</f>
        <v>5.3171094906884333</v>
      </c>
      <c r="L223" s="135">
        <f>[1]!ripe([1]!Olekuvorrand($C220,$S221,$X221,$W221,$V221,L$4,[1]!juhe($S221,6),TRUE),[1]!juhe($S221,6),$C220,0)</f>
        <v>5.4913678271882533</v>
      </c>
      <c r="M223" s="135">
        <f>[1]!ripe([1]!Olekuvorrand($C220,$S221,$X221,$W221,$V221,M$4,[1]!juhe($S221,6),TRUE),[1]!juhe($S221,6),$C220,0)</f>
        <v>5.6661642548700364</v>
      </c>
      <c r="N223" s="135">
        <f>[1]!ripe([1]!Olekuvorrand($C220,$S221,$X221,$W221,$V221,N$4,[1]!juhe($S221,6),TRUE),[1]!juhe($S221,6),$C220,0)</f>
        <v>5.8411131386405879</v>
      </c>
      <c r="O223" s="223"/>
      <c r="Q223"/>
      <c r="R223"/>
      <c r="S223"/>
      <c r="T223"/>
      <c r="U223"/>
      <c r="V223"/>
      <c r="W223"/>
      <c r="X223"/>
      <c r="Y223"/>
    </row>
    <row r="224" spans="1:25" s="128" customFormat="1" x14ac:dyDescent="0.2">
      <c r="A224" s="220"/>
      <c r="B224" s="221"/>
      <c r="C224" s="222"/>
      <c r="D224" s="133" t="s">
        <v>247</v>
      </c>
      <c r="E224" s="135">
        <f>[1]!ripe([1]!Olekuvorrand($C220,$S221,$X221,$W221,$V221,E$4,[1]!juhe($S221,6)),[1]!juhe($S221,6),$C220,0)</f>
        <v>4.5813902355054905</v>
      </c>
      <c r="F224" s="135">
        <f>[1]!ripe([1]!Olekuvorrand($C220,$S221,$X221,$W221,$V221,F$4,[1]!juhe($S221,6)),[1]!juhe($S221,6),$C220,0)</f>
        <v>4.7674652959052199</v>
      </c>
      <c r="G224" s="135">
        <f>[1]!ripe([1]!Olekuvorrand($C220,$S221,$X221,$W221,$V221,G$4,[1]!juhe($S221,6)),[1]!juhe($S221,6),$C220,0)</f>
        <v>4.9552135665661847</v>
      </c>
      <c r="H224" s="135">
        <f>[1]!ripe([1]!Olekuvorrand($C220,$S221,$X221,$W221,$V221,H$4,[1]!juhe($S221,6)),[1]!juhe($S221,6),$C220,0)</f>
        <v>5.1440006984989202</v>
      </c>
      <c r="I224" s="135">
        <f>[1]!ripe([1]!Olekuvorrand($C220,$S221,$X221,$W221,$V221,I$4,[1]!juhe($S221,6)),[1]!juhe($S221,6),$C220,0)</f>
        <v>5.3332415347822959</v>
      </c>
      <c r="J224" s="135">
        <f>[1]!ripe([1]!Olekuvorrand($C220,$S221,$X221,$W221,$V221,J$4,[1]!juhe($S221,6)),[1]!juhe($S221,6),$C220,0)</f>
        <v>5.5224472693890823</v>
      </c>
      <c r="K224" s="135">
        <f>[1]!ripe([1]!Olekuvorrand($C220,$S221,$X221,$W221,$V221,K$4,[1]!juhe($S221,6)),[1]!juhe($S221,6),$C220,0)</f>
        <v>5.7111718953903594</v>
      </c>
      <c r="L224" s="135">
        <f>[1]!ripe([1]!Olekuvorrand($C220,$S221,$X221,$W221,$V221,L$4,[1]!juhe($S221,6)),[1]!juhe($S221,6),$C220,0)</f>
        <v>5.8990378829748549</v>
      </c>
      <c r="M224" s="135">
        <f>[1]!ripe([1]!Olekuvorrand($C220,$S221,$X221,$W221,$V221,M$4,[1]!juhe($S221,6)),[1]!juhe($S221,6),$C220,0)</f>
        <v>6.08574100934326</v>
      </c>
      <c r="N224" s="135">
        <f>[1]!ripe([1]!Olekuvorrand($C220,$S221,$X221,$W221,$V221,N$4,[1]!juhe($S221,6)),[1]!juhe($S221,6),$C220,0)</f>
        <v>6.2710105990731586</v>
      </c>
      <c r="O224" s="223"/>
      <c r="Q224"/>
      <c r="R224"/>
      <c r="S224"/>
      <c r="T224"/>
      <c r="U224"/>
      <c r="V224"/>
      <c r="W224"/>
      <c r="X224"/>
      <c r="Y224"/>
    </row>
    <row r="225" spans="1:25" x14ac:dyDescent="0.2">
      <c r="A225" s="114"/>
      <c r="B225" s="116" t="str">
        <f>Visangud!C122</f>
        <v>164Y-L105B 165</v>
      </c>
      <c r="C225" s="116">
        <f>Visangud!W122</f>
        <v>291.05</v>
      </c>
      <c r="D225" s="10" t="s">
        <v>31</v>
      </c>
      <c r="E225" s="12">
        <f>[1]!ripe(E$220,[1]!juhe($S$7,6),$C225,0)</f>
        <v>4.3068505120569487</v>
      </c>
      <c r="F225" s="12">
        <f>[1]!ripe(F$220,[1]!juhe($S$7,6),$C225,0)</f>
        <v>4.4686574467192299</v>
      </c>
      <c r="G225" s="12">
        <f>[1]!ripe(G$220,[1]!juhe($S$7,6),$C225,0)</f>
        <v>4.6337441869944671</v>
      </c>
      <c r="H225" s="12">
        <f>[1]!ripe(H$220,[1]!juhe($S$7,6),$C225,0)</f>
        <v>4.8016144344757166</v>
      </c>
      <c r="I225" s="12">
        <f>[1]!ripe(I$220,[1]!juhe($S$7,6),$C225,0)</f>
        <v>4.9717813575685952</v>
      </c>
      <c r="J225" s="12">
        <f>[1]!ripe(J$220,[1]!juhe($S$7,6),$C225,0)</f>
        <v>5.1437634459143959</v>
      </c>
      <c r="K225" s="12">
        <f>[1]!ripe(K$220,[1]!juhe($S$7,6),$C225,0)</f>
        <v>5.3171094906884333</v>
      </c>
      <c r="L225" s="12">
        <f>[1]!ripe(L$220,[1]!juhe($S$7,6),$C225,0)</f>
        <v>5.4913678271882533</v>
      </c>
      <c r="M225" s="12">
        <f>[1]!ripe(M$220,[1]!juhe($S$7,6),$C225,0)</f>
        <v>5.6661642548700364</v>
      </c>
      <c r="N225" s="12">
        <f>[1]!ripe(N$220,[1]!juhe($S$7,6),$C225,0)</f>
        <v>5.8411131386405879</v>
      </c>
      <c r="O225" s="117"/>
      <c r="Q225"/>
      <c r="R225"/>
      <c r="S225"/>
      <c r="T225"/>
      <c r="U225"/>
      <c r="V225"/>
      <c r="W225"/>
      <c r="X225"/>
      <c r="Y225"/>
    </row>
    <row r="226" spans="1:25" x14ac:dyDescent="0.2">
      <c r="A226" s="118"/>
      <c r="B226" s="130"/>
      <c r="C226" s="116">
        <f>Visangud!V122</f>
        <v>0</v>
      </c>
      <c r="D226" s="10" t="s">
        <v>31</v>
      </c>
      <c r="E226" s="12" t="e">
        <f>[1]!ripe(E$220,[1]!juhe($S$7,6),$C226,0)</f>
        <v>#VALUE!</v>
      </c>
      <c r="F226" s="12" t="e">
        <f>[1]!ripe(F$220,[1]!juhe($S$7,6),$C226,0)</f>
        <v>#VALUE!</v>
      </c>
      <c r="G226" s="12" t="e">
        <f>[1]!ripe(G$220,[1]!juhe($S$7,6),$C226,0)</f>
        <v>#VALUE!</v>
      </c>
      <c r="H226" s="12" t="e">
        <f>[1]!ripe(H$220,[1]!juhe($S$7,6),$C226,0)</f>
        <v>#VALUE!</v>
      </c>
      <c r="I226" s="12" t="e">
        <f>[1]!ripe(I$220,[1]!juhe($S$7,6),$C226,0)</f>
        <v>#VALUE!</v>
      </c>
      <c r="J226" s="12" t="e">
        <f>[1]!ripe(J$220,[1]!juhe($S$7,6),$C226,0)</f>
        <v>#VALUE!</v>
      </c>
      <c r="K226" s="12" t="e">
        <f>[1]!ripe(K$220,[1]!juhe($S$7,6),$C226,0)</f>
        <v>#VALUE!</v>
      </c>
      <c r="L226" s="12" t="e">
        <f>[1]!ripe(L$220,[1]!juhe($S$7,6),$C226,0)</f>
        <v>#VALUE!</v>
      </c>
      <c r="M226" s="12" t="e">
        <f>[1]!ripe(M$220,[1]!juhe($S$7,6),$C226,0)</f>
        <v>#VALUE!</v>
      </c>
      <c r="N226" s="12" t="e">
        <f>[1]!ripe(N$220,[1]!juhe($S$7,6),$C226,0)</f>
        <v>#VALUE!</v>
      </c>
      <c r="O226" s="132"/>
      <c r="Q226"/>
      <c r="R226"/>
      <c r="S226"/>
      <c r="T226"/>
      <c r="U226"/>
      <c r="V226"/>
      <c r="W226"/>
      <c r="X226"/>
      <c r="Y226"/>
    </row>
    <row r="227" spans="1:25" s="128" customFormat="1" hidden="1" x14ac:dyDescent="0.2">
      <c r="A227" s="220">
        <v>20</v>
      </c>
      <c r="B227" s="221" t="str">
        <f>Q228</f>
        <v>L105B 165 - 166Y</v>
      </c>
      <c r="C227" s="222">
        <f>R228</f>
        <v>182.86099999999999</v>
      </c>
      <c r="D227" s="133" t="s">
        <v>137</v>
      </c>
      <c r="E227" s="134">
        <f>[1]!Olekuvorrand($C227,$S228,$X228,$W228,$V228,E$4,[1]!juhe($S228,6),TRUE)</f>
        <v>91.844618320465088</v>
      </c>
      <c r="F227" s="134">
        <f>[1]!Olekuvorrand($C227,$S228,$X228,$W228,$V228,F$4,[1]!juhe($S228,6),TRUE)</f>
        <v>87.347447872161865</v>
      </c>
      <c r="G227" s="134">
        <f>[1]!Olekuvorrand($C227,$S228,$X228,$W228,$V228,G$4,[1]!juhe($S228,6),TRUE)</f>
        <v>83.000838756561279</v>
      </c>
      <c r="H227" s="134">
        <f>[1]!Olekuvorrand($C227,$S228,$X228,$W228,$V228,H$4,[1]!juhe($S228,6),TRUE)</f>
        <v>78.819572925567627</v>
      </c>
      <c r="I227" s="134">
        <f>[1]!Olekuvorrand($C227,$S228,$X228,$W228,$V228,I$4,[1]!juhe($S228,6),TRUE)</f>
        <v>74.817955493927002</v>
      </c>
      <c r="J227" s="134">
        <f>[1]!Olekuvorrand($C227,$S228,$X228,$W228,$V228,J$4,[1]!juhe($S228,6),TRUE)</f>
        <v>71.008622646331787</v>
      </c>
      <c r="K227" s="134">
        <f>[1]!Olekuvorrand($C227,$S228,$X228,$W228,$V228,K$4,[1]!juhe($S228,6),TRUE)</f>
        <v>67.402184009552002</v>
      </c>
      <c r="L227" s="134">
        <f>[1]!Olekuvorrand($C227,$S228,$X228,$W228,$V228,L$4,[1]!juhe($S228,6),TRUE)</f>
        <v>64.005792140960693</v>
      </c>
      <c r="M227" s="134">
        <f>[1]!Olekuvorrand($C227,$S228,$X228,$W228,$V228,M$4,[1]!juhe($S228,6),TRUE)</f>
        <v>60.823738574981689</v>
      </c>
      <c r="N227" s="134">
        <f>[1]!Olekuvorrand($C227,$S228,$X228,$W228,$V228,N$4,[1]!juhe($S228,6),TRUE)</f>
        <v>57.85602331161499</v>
      </c>
      <c r="O227" s="223">
        <f>T228</f>
        <v>65</v>
      </c>
      <c r="Q227"/>
      <c r="R227"/>
      <c r="S227"/>
      <c r="T227"/>
      <c r="U227"/>
      <c r="V227"/>
      <c r="W227"/>
      <c r="X227"/>
      <c r="Y227"/>
    </row>
    <row r="228" spans="1:25" s="128" customFormat="1" x14ac:dyDescent="0.2">
      <c r="A228" s="220"/>
      <c r="B228" s="221"/>
      <c r="C228" s="222"/>
      <c r="D228" s="133" t="s">
        <v>32</v>
      </c>
      <c r="E228" s="134">
        <f>E227*[1]!juhe($S228,2)/10</f>
        <v>2579.3642609119411</v>
      </c>
      <c r="F228" s="134">
        <f>F227*[1]!juhe($S228,2)/10</f>
        <v>2453.0657260417934</v>
      </c>
      <c r="G228" s="134">
        <f>G227*[1]!juhe($S228,2)/10</f>
        <v>2330.9955556392665</v>
      </c>
      <c r="H228" s="134">
        <f>H227*[1]!juhe($S228,2)/10</f>
        <v>2213.5688860416408</v>
      </c>
      <c r="I228" s="134">
        <f>I227*[1]!juhe($S228,2)/10</f>
        <v>2101.1874620914455</v>
      </c>
      <c r="J228" s="134">
        <f>J227*[1]!juhe($S228,2)/10</f>
        <v>1994.2061583995819</v>
      </c>
      <c r="K228" s="134">
        <f>K227*[1]!juhe($S228,2)/10</f>
        <v>1892.9229357242584</v>
      </c>
      <c r="L228" s="134">
        <f>L227*[1]!juhe($S228,2)/10</f>
        <v>1797.5386664867401</v>
      </c>
      <c r="M228" s="134">
        <f>M227*[1]!juhe($S228,2)/10</f>
        <v>1708.1738741397858</v>
      </c>
      <c r="N228" s="134">
        <f>N227*[1]!juhe($S228,2)/10</f>
        <v>1624.8285586833952</v>
      </c>
      <c r="O228" s="223"/>
      <c r="Q228" t="str">
        <f>'Juhtme rež 110'!X$3</f>
        <v>L105B 165 - 166Y</v>
      </c>
      <c r="R228">
        <f>'Juhtme rež 110'!X$4</f>
        <v>182.86099999999999</v>
      </c>
      <c r="S228" t="str">
        <f>'Juhtme rež 110'!X$5</f>
        <v>242-Al1/39-ST1A Hawk</v>
      </c>
      <c r="T228">
        <f>'Juhtme rež 110'!X$6</f>
        <v>65</v>
      </c>
      <c r="U228">
        <f>'Juhtme rež 110'!X$14</f>
        <v>2</v>
      </c>
      <c r="V228">
        <f>'Juhtme rež 110'!X$15</f>
        <v>3.39E-2</v>
      </c>
      <c r="W228">
        <f>'Juhtme rež 110'!X$16</f>
        <v>-40</v>
      </c>
      <c r="X228">
        <f>'Juhtme rež 110'!X$17</f>
        <v>111.04649305343628</v>
      </c>
      <c r="Y228">
        <v>2</v>
      </c>
    </row>
    <row r="229" spans="1:25" s="128" customFormat="1" x14ac:dyDescent="0.2">
      <c r="A229" s="220"/>
      <c r="B229" s="221"/>
      <c r="C229" s="222"/>
      <c r="D229" s="133" t="str">
        <f>CONCATENATE(Y228,"T, [daN]")</f>
        <v>2T, [daN]</v>
      </c>
      <c r="E229" s="134">
        <f>E228*$Y228</f>
        <v>5158.7285218238821</v>
      </c>
      <c r="F229" s="134">
        <f t="shared" ref="F229:N229" si="19">F228*$Y228</f>
        <v>4906.1314520835867</v>
      </c>
      <c r="G229" s="134">
        <f t="shared" si="19"/>
        <v>4661.991111278533</v>
      </c>
      <c r="H229" s="134">
        <f t="shared" si="19"/>
        <v>4427.1377720832816</v>
      </c>
      <c r="I229" s="134">
        <f t="shared" si="19"/>
        <v>4202.3749241828909</v>
      </c>
      <c r="J229" s="134">
        <f t="shared" si="19"/>
        <v>3988.4123167991638</v>
      </c>
      <c r="K229" s="134">
        <f t="shared" si="19"/>
        <v>3785.8458714485168</v>
      </c>
      <c r="L229" s="134">
        <f t="shared" si="19"/>
        <v>3595.0773329734802</v>
      </c>
      <c r="M229" s="134">
        <f t="shared" si="19"/>
        <v>3416.3477482795715</v>
      </c>
      <c r="N229" s="134">
        <f t="shared" si="19"/>
        <v>3249.6571173667903</v>
      </c>
      <c r="O229" s="223"/>
      <c r="Q229"/>
      <c r="R229"/>
      <c r="S229"/>
      <c r="T229"/>
      <c r="U229"/>
      <c r="V229"/>
      <c r="W229"/>
      <c r="X229"/>
      <c r="Y229"/>
    </row>
    <row r="230" spans="1:25" s="128" customFormat="1" x14ac:dyDescent="0.2">
      <c r="A230" s="220"/>
      <c r="B230" s="221"/>
      <c r="C230" s="222"/>
      <c r="D230" s="133" t="s">
        <v>31</v>
      </c>
      <c r="E230" s="135">
        <f>[1]!ripe([1]!Olekuvorrand($C227,$S228,$X228,$W228,$V228,E$4,[1]!juhe($S228,6),TRUE),[1]!juhe($S228,6),$C227,0)</f>
        <v>1.5427593188240707</v>
      </c>
      <c r="F230" s="135">
        <f>[1]!ripe([1]!Olekuvorrand($C227,$S228,$X228,$W228,$V228,F$4,[1]!juhe($S228,6),TRUE),[1]!juhe($S228,6),$C227,0)</f>
        <v>1.6221898206472523</v>
      </c>
      <c r="G230" s="135">
        <f>[1]!ripe([1]!Olekuvorrand($C227,$S228,$X228,$W228,$V228,G$4,[1]!juhe($S228,6),TRUE),[1]!juhe($S228,6),$C227,0)</f>
        <v>1.7071410713489501</v>
      </c>
      <c r="H230" s="135">
        <f>[1]!ripe([1]!Olekuvorrand($C227,$S228,$X228,$W228,$V228,H$4,[1]!juhe($S228,6),TRUE),[1]!juhe($S228,6),$C227,0)</f>
        <v>1.797702468288489</v>
      </c>
      <c r="I230" s="135">
        <f>[1]!ripe([1]!Olekuvorrand($C227,$S228,$X228,$W228,$V228,I$4,[1]!juhe($S228,6),TRUE),[1]!juhe($S228,6),$C227,0)</f>
        <v>1.8938520821948794</v>
      </c>
      <c r="J230" s="135">
        <f>[1]!ripe([1]!Olekuvorrand($C227,$S228,$X228,$W228,$V228,J$4,[1]!juhe($S228,6),TRUE),[1]!juhe($S228,6),$C227,0)</f>
        <v>1.9954497850699715</v>
      </c>
      <c r="K230" s="135">
        <f>[1]!ripe([1]!Olekuvorrand($C227,$S228,$X228,$W228,$V228,K$4,[1]!juhe($S228,6),TRUE),[1]!juhe($S228,6),$C227,0)</f>
        <v>2.1022188357821916</v>
      </c>
      <c r="L230" s="135">
        <f>[1]!ripe([1]!Olekuvorrand($C227,$S228,$X228,$W228,$V228,L$4,[1]!juhe($S228,6),TRUE),[1]!juhe($S228,6),$C227,0)</f>
        <v>2.2137705988495986</v>
      </c>
      <c r="M230" s="135">
        <f>[1]!ripe([1]!Olekuvorrand($C227,$S228,$X228,$W228,$V228,M$4,[1]!juhe($S228,6),TRUE),[1]!juhe($S228,6),$C227,0)</f>
        <v>2.3295861799593456</v>
      </c>
      <c r="N230" s="135">
        <f>[1]!ripe([1]!Olekuvorrand($C227,$S228,$X228,$W228,$V228,N$4,[1]!juhe($S228,6),TRUE),[1]!juhe($S228,6),$C227,0)</f>
        <v>2.44908192245718</v>
      </c>
      <c r="O230" s="223"/>
      <c r="Q230"/>
      <c r="R230"/>
      <c r="S230"/>
      <c r="T230"/>
      <c r="U230"/>
      <c r="V230"/>
      <c r="W230"/>
      <c r="X230"/>
      <c r="Y230"/>
    </row>
    <row r="231" spans="1:25" s="128" customFormat="1" x14ac:dyDescent="0.2">
      <c r="A231" s="220"/>
      <c r="B231" s="221"/>
      <c r="C231" s="222"/>
      <c r="D231" s="133" t="s">
        <v>247</v>
      </c>
      <c r="E231" s="135">
        <f>[1]!ripe([1]!Olekuvorrand($C227,$S228,$X228,$W228,$V228,E$4,[1]!juhe($S228,6)),[1]!juhe($S228,6),$C227,0)</f>
        <v>1.6099971257889558</v>
      </c>
      <c r="F231" s="135">
        <f>[1]!ripe([1]!Olekuvorrand($C227,$S228,$X228,$W228,$V228,F$4,[1]!juhe($S228,6)),[1]!juhe($S228,6),$C227,0)</f>
        <v>1.7108809892758754</v>
      </c>
      <c r="G231" s="135">
        <f>[1]!ripe([1]!Olekuvorrand($C227,$S228,$X228,$W228,$V228,G$4,[1]!juhe($S228,6)),[1]!juhe($S228,6),$C227,0)</f>
        <v>1.8187566847081469</v>
      </c>
      <c r="H231" s="135">
        <f>[1]!ripe([1]!Olekuvorrand($C227,$S228,$X228,$W228,$V228,H$4,[1]!juhe($S228,6)),[1]!juhe($S228,6),$C227,0)</f>
        <v>1.9332899106301435</v>
      </c>
      <c r="I231" s="135">
        <f>[1]!ripe([1]!Olekuvorrand($C227,$S228,$X228,$W228,$V228,I$4,[1]!juhe($S228,6)),[1]!juhe($S228,6),$C227,0)</f>
        <v>2.0539231146913708</v>
      </c>
      <c r="J231" s="135">
        <f>[1]!ripe([1]!Olekuvorrand($C227,$S228,$X228,$W228,$V228,J$4,[1]!juhe($S228,6)),[1]!juhe($S228,6),$C227,0)</f>
        <v>2.1799099383853502</v>
      </c>
      <c r="K231" s="135">
        <f>[1]!ripe([1]!Olekuvorrand($C227,$S228,$X228,$W228,$V228,K$4,[1]!juhe($S228,6)),[1]!juhe($S228,6),$C227,0)</f>
        <v>2.310355349787748</v>
      </c>
      <c r="L231" s="135">
        <f>[1]!ripe([1]!Olekuvorrand($C227,$S228,$X228,$W228,$V228,L$4,[1]!juhe($S228,6)),[1]!juhe($S228,6),$C227,0)</f>
        <v>2.4442823142605348</v>
      </c>
      <c r="M231" s="135">
        <f>[1]!ripe([1]!Olekuvorrand($C227,$S228,$X228,$W228,$V228,M$4,[1]!juhe($S228,6)),[1]!juhe($S228,6),$C227,0)</f>
        <v>2.5807204313929573</v>
      </c>
      <c r="N231" s="135">
        <f>[1]!ripe([1]!Olekuvorrand($C227,$S228,$X228,$W228,$V228,N$4,[1]!juhe($S228,6)),[1]!juhe($S228,6),$C227,0)</f>
        <v>2.7187301860358284</v>
      </c>
      <c r="O231" s="223"/>
      <c r="Q231"/>
      <c r="R231"/>
      <c r="S231"/>
      <c r="T231"/>
      <c r="U231"/>
      <c r="V231"/>
      <c r="W231"/>
      <c r="X231"/>
      <c r="Y231"/>
    </row>
    <row r="232" spans="1:25" x14ac:dyDescent="0.2">
      <c r="A232" s="114"/>
      <c r="B232" s="116" t="str">
        <f>Visangud!C123</f>
        <v>L105B 165 - 166Y</v>
      </c>
      <c r="C232" s="116">
        <f>Visangud!X123</f>
        <v>182.86099999999999</v>
      </c>
      <c r="D232" s="10" t="s">
        <v>31</v>
      </c>
      <c r="E232" s="12">
        <f>[1]!ripe(E$227,[1]!juhe($S$7,6),$C232,0)</f>
        <v>1.5427593188240707</v>
      </c>
      <c r="F232" s="12">
        <f>[1]!ripe(F$227,[1]!juhe($S$7,6),$C232,0)</f>
        <v>1.6221898206472523</v>
      </c>
      <c r="G232" s="12">
        <f>[1]!ripe(G$227,[1]!juhe($S$7,6),$C232,0)</f>
        <v>1.7071410713489501</v>
      </c>
      <c r="H232" s="12">
        <f>[1]!ripe(H$227,[1]!juhe($S$7,6),$C232,0)</f>
        <v>1.797702468288489</v>
      </c>
      <c r="I232" s="12">
        <f>[1]!ripe(I$227,[1]!juhe($S$7,6),$C232,0)</f>
        <v>1.8938520821948794</v>
      </c>
      <c r="J232" s="12">
        <f>[1]!ripe(J$227,[1]!juhe($S$7,6),$C232,0)</f>
        <v>1.9954497850699715</v>
      </c>
      <c r="K232" s="12">
        <f>[1]!ripe(K$227,[1]!juhe($S$7,6),$C232,0)</f>
        <v>2.1022188357821916</v>
      </c>
      <c r="L232" s="12">
        <f>[1]!ripe(L$227,[1]!juhe($S$7,6),$C232,0)</f>
        <v>2.2137705988495986</v>
      </c>
      <c r="M232" s="12">
        <f>[1]!ripe(M$227,[1]!juhe($S$7,6),$C232,0)</f>
        <v>2.3295861799593456</v>
      </c>
      <c r="N232" s="12">
        <f>[1]!ripe(N$227,[1]!juhe($S$7,6),$C232,0)</f>
        <v>2.44908192245718</v>
      </c>
      <c r="O232" s="117"/>
      <c r="Q232"/>
      <c r="R232"/>
      <c r="S232"/>
      <c r="T232"/>
      <c r="U232"/>
      <c r="V232"/>
      <c r="W232"/>
      <c r="X232"/>
      <c r="Y232"/>
    </row>
    <row r="233" spans="1:25" x14ac:dyDescent="0.2">
      <c r="A233" s="118"/>
      <c r="B233" s="130"/>
      <c r="C233" s="116">
        <f>Visangud!X124</f>
        <v>0</v>
      </c>
      <c r="D233" s="10" t="s">
        <v>31</v>
      </c>
      <c r="E233" s="12" t="e">
        <f>[1]!ripe(E$227,[1]!juhe($S$7,6),$C233,0)</f>
        <v>#VALUE!</v>
      </c>
      <c r="F233" s="12" t="e">
        <f>[1]!ripe(F$227,[1]!juhe($S$7,6),$C233,0)</f>
        <v>#VALUE!</v>
      </c>
      <c r="G233" s="12" t="e">
        <f>[1]!ripe(G$227,[1]!juhe($S$7,6),$C233,0)</f>
        <v>#VALUE!</v>
      </c>
      <c r="H233" s="12" t="e">
        <f>[1]!ripe(H$227,[1]!juhe($S$7,6),$C233,0)</f>
        <v>#VALUE!</v>
      </c>
      <c r="I233" s="12" t="e">
        <f>[1]!ripe(I$227,[1]!juhe($S$7,6),$C233,0)</f>
        <v>#VALUE!</v>
      </c>
      <c r="J233" s="12" t="e">
        <f>[1]!ripe(J$227,[1]!juhe($S$7,6),$C233,0)</f>
        <v>#VALUE!</v>
      </c>
      <c r="K233" s="12" t="e">
        <f>[1]!ripe(K$227,[1]!juhe($S$7,6),$C233,0)</f>
        <v>#VALUE!</v>
      </c>
      <c r="L233" s="12" t="e">
        <f>[1]!ripe(L$227,[1]!juhe($S$7,6),$C233,0)</f>
        <v>#VALUE!</v>
      </c>
      <c r="M233" s="12" t="e">
        <f>[1]!ripe(M$227,[1]!juhe($S$7,6),$C233,0)</f>
        <v>#VALUE!</v>
      </c>
      <c r="N233" s="12" t="e">
        <f>[1]!ripe(N$227,[1]!juhe($S$7,6),$C233,0)</f>
        <v>#VALUE!</v>
      </c>
      <c r="O233" s="132"/>
      <c r="Q233"/>
      <c r="R233"/>
      <c r="S233"/>
      <c r="T233"/>
      <c r="U233"/>
      <c r="V233"/>
      <c r="W233"/>
      <c r="X233"/>
      <c r="Y233"/>
    </row>
  </sheetData>
  <mergeCells count="89">
    <mergeCell ref="A227:A231"/>
    <mergeCell ref="B227:B231"/>
    <mergeCell ref="C227:C231"/>
    <mergeCell ref="O227:O231"/>
    <mergeCell ref="A198:A202"/>
    <mergeCell ref="B198:B202"/>
    <mergeCell ref="C198:C202"/>
    <mergeCell ref="O198:O202"/>
    <mergeCell ref="A206:A210"/>
    <mergeCell ref="B206:B210"/>
    <mergeCell ref="C206:C210"/>
    <mergeCell ref="O206:O210"/>
    <mergeCell ref="A220:A224"/>
    <mergeCell ref="B220:B224"/>
    <mergeCell ref="C220:C224"/>
    <mergeCell ref="O220:O224"/>
    <mergeCell ref="A158:A162"/>
    <mergeCell ref="B158:B162"/>
    <mergeCell ref="C158:C162"/>
    <mergeCell ref="O158:O162"/>
    <mergeCell ref="A180:A184"/>
    <mergeCell ref="B180:B184"/>
    <mergeCell ref="C180:C184"/>
    <mergeCell ref="O180:O184"/>
    <mergeCell ref="A189:A193"/>
    <mergeCell ref="B189:B193"/>
    <mergeCell ref="C189:C193"/>
    <mergeCell ref="O189:O193"/>
    <mergeCell ref="A151:A155"/>
    <mergeCell ref="B151:B155"/>
    <mergeCell ref="C144:C148"/>
    <mergeCell ref="O144:O148"/>
    <mergeCell ref="A124:A128"/>
    <mergeCell ref="B124:B128"/>
    <mergeCell ref="C151:C155"/>
    <mergeCell ref="O151:O155"/>
    <mergeCell ref="A105:A109"/>
    <mergeCell ref="B105:B109"/>
    <mergeCell ref="C105:C109"/>
    <mergeCell ref="O105:O109"/>
    <mergeCell ref="A170:A174"/>
    <mergeCell ref="B170:B174"/>
    <mergeCell ref="C170:C174"/>
    <mergeCell ref="O170:O174"/>
    <mergeCell ref="C124:C128"/>
    <mergeCell ref="O124:O128"/>
    <mergeCell ref="A135:A139"/>
    <mergeCell ref="B135:B139"/>
    <mergeCell ref="C135:C139"/>
    <mergeCell ref="O135:O139"/>
    <mergeCell ref="A144:A148"/>
    <mergeCell ref="B144:B148"/>
    <mergeCell ref="A116:A120"/>
    <mergeCell ref="B116:B120"/>
    <mergeCell ref="C116:C120"/>
    <mergeCell ref="O116:O120"/>
    <mergeCell ref="A63:A67"/>
    <mergeCell ref="B63:B67"/>
    <mergeCell ref="C63:C67"/>
    <mergeCell ref="O63:O67"/>
    <mergeCell ref="A75:A79"/>
    <mergeCell ref="B75:B79"/>
    <mergeCell ref="C75:C79"/>
    <mergeCell ref="O75:O79"/>
    <mergeCell ref="A96:A100"/>
    <mergeCell ref="B96:B100"/>
    <mergeCell ref="C96:C100"/>
    <mergeCell ref="O96:O100"/>
    <mergeCell ref="A1:C1"/>
    <mergeCell ref="D1:L1"/>
    <mergeCell ref="M1:O1"/>
    <mergeCell ref="A2:C2"/>
    <mergeCell ref="D2:L2"/>
    <mergeCell ref="M2:O2"/>
    <mergeCell ref="U2:X2"/>
    <mergeCell ref="D3:N3"/>
    <mergeCell ref="A5:O5"/>
    <mergeCell ref="A89:A93"/>
    <mergeCell ref="B89:B93"/>
    <mergeCell ref="C89:C93"/>
    <mergeCell ref="O89:O93"/>
    <mergeCell ref="A6:A10"/>
    <mergeCell ref="B6:B10"/>
    <mergeCell ref="C6:C10"/>
    <mergeCell ref="O6:O10"/>
    <mergeCell ref="A48:A52"/>
    <mergeCell ref="B48:B52"/>
    <mergeCell ref="C48:C52"/>
    <mergeCell ref="O48:O52"/>
  </mergeCells>
  <pageMargins left="0.74803149606299213" right="0.28000000000000003" top="0.23622047244094491" bottom="0.39370078740157483" header="0.74803149606299213" footer="0.15748031496062992"/>
  <pageSetup paperSize="9" scale="94" fitToHeight="0" orientation="portrait" r:id="rId1"/>
  <headerFooter alignWithMargins="0">
    <oddHeader>&amp;RLehekülg &amp;P/&amp;N</oddHeader>
    <oddFooter>&amp;R&amp;D</oddFooter>
  </headerFooter>
  <rowBreaks count="4" manualBreakCount="4">
    <brk id="47" max="14" man="1"/>
    <brk id="104" max="14" man="1"/>
    <brk id="157" max="14" man="1"/>
    <brk id="205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228"/>
  <sheetViews>
    <sheetView workbookViewId="0">
      <selection activeCell="K25" sqref="K25"/>
    </sheetView>
  </sheetViews>
  <sheetFormatPr defaultRowHeight="12.75" x14ac:dyDescent="0.2"/>
  <cols>
    <col min="1" max="1" width="3.85546875" customWidth="1"/>
    <col min="2" max="2" width="10.7109375" style="92" customWidth="1"/>
    <col min="3" max="3" width="7.5703125" customWidth="1"/>
    <col min="4" max="4" width="8.42578125" customWidth="1"/>
    <col min="5" max="14" width="5.7109375" customWidth="1"/>
    <col min="15" max="15" width="12" style="92" customWidth="1"/>
    <col min="16" max="16" width="7" customWidth="1"/>
    <col min="17" max="17" width="11.42578125" style="111" customWidth="1"/>
    <col min="18" max="18" width="9.140625" style="108" customWidth="1"/>
    <col min="19" max="19" width="17.5703125" style="108" customWidth="1"/>
    <col min="20" max="21" width="10.42578125" style="108" customWidth="1"/>
    <col min="22" max="22" width="10.5703125" style="108" customWidth="1"/>
    <col min="23" max="24" width="10.42578125" style="108" customWidth="1"/>
    <col min="25" max="25" width="12.140625" style="106" customWidth="1"/>
    <col min="26" max="26" width="10.42578125" customWidth="1"/>
  </cols>
  <sheetData>
    <row r="1" spans="1:28" ht="32.25" customHeight="1" x14ac:dyDescent="0.2">
      <c r="A1" s="190"/>
      <c r="B1" s="226"/>
      <c r="C1" s="227"/>
      <c r="D1" s="195" t="str">
        <f>Köide</f>
        <v>330/110kV Tartu-Sindi õhuliini ehitus
II ehitusetapp, Puhja - Viljandi</v>
      </c>
      <c r="E1" s="195"/>
      <c r="F1" s="195"/>
      <c r="G1" s="195"/>
      <c r="H1" s="195"/>
      <c r="I1" s="195"/>
      <c r="J1" s="195"/>
      <c r="K1" s="195"/>
      <c r="L1" s="195"/>
      <c r="M1" s="228" t="s">
        <v>293</v>
      </c>
      <c r="N1" s="228"/>
      <c r="O1" s="229"/>
    </row>
    <row r="2" spans="1:28" ht="27" customHeight="1" thickBot="1" x14ac:dyDescent="0.25">
      <c r="A2" s="192"/>
      <c r="B2" s="193"/>
      <c r="C2" s="230"/>
      <c r="D2" s="196" t="s">
        <v>101</v>
      </c>
      <c r="E2" s="196"/>
      <c r="F2" s="196"/>
      <c r="G2" s="196"/>
      <c r="H2" s="196"/>
      <c r="I2" s="196"/>
      <c r="J2" s="196"/>
      <c r="K2" s="196"/>
      <c r="L2" s="196"/>
      <c r="M2" s="231"/>
      <c r="N2" s="231"/>
      <c r="O2" s="232"/>
      <c r="U2" s="213" t="s">
        <v>77</v>
      </c>
      <c r="V2" s="213"/>
      <c r="W2" s="213"/>
      <c r="X2" s="213"/>
    </row>
    <row r="3" spans="1:28" ht="45" customHeight="1" x14ac:dyDescent="0.2">
      <c r="A3" s="34" t="s">
        <v>33</v>
      </c>
      <c r="B3" s="93" t="s">
        <v>133</v>
      </c>
      <c r="C3" s="34" t="s">
        <v>136</v>
      </c>
      <c r="D3" s="214" t="s">
        <v>37</v>
      </c>
      <c r="E3" s="215"/>
      <c r="F3" s="215"/>
      <c r="G3" s="215"/>
      <c r="H3" s="215"/>
      <c r="I3" s="215"/>
      <c r="J3" s="215"/>
      <c r="K3" s="215"/>
      <c r="L3" s="215"/>
      <c r="M3" s="215"/>
      <c r="N3" s="216"/>
      <c r="O3" s="67" t="s">
        <v>34</v>
      </c>
      <c r="Q3" s="112" t="s">
        <v>76</v>
      </c>
      <c r="R3" s="113" t="s">
        <v>135</v>
      </c>
      <c r="S3" s="109" t="s">
        <v>54</v>
      </c>
      <c r="T3" s="108" t="s">
        <v>27</v>
      </c>
      <c r="U3" s="110" t="s">
        <v>10</v>
      </c>
      <c r="V3" s="110" t="s">
        <v>21</v>
      </c>
      <c r="W3" s="110" t="s">
        <v>134</v>
      </c>
      <c r="X3" s="110" t="s">
        <v>22</v>
      </c>
      <c r="Y3" s="107" t="s">
        <v>81</v>
      </c>
    </row>
    <row r="4" spans="1:28" x14ac:dyDescent="0.2">
      <c r="A4" s="68"/>
      <c r="B4" s="69" t="s">
        <v>7</v>
      </c>
      <c r="C4" s="70" t="s">
        <v>8</v>
      </c>
      <c r="D4" s="71"/>
      <c r="E4" s="72">
        <v>-20</v>
      </c>
      <c r="F4" s="72">
        <v>-15</v>
      </c>
      <c r="G4" s="72">
        <v>-10</v>
      </c>
      <c r="H4" s="72">
        <v>-5</v>
      </c>
      <c r="I4" s="72">
        <v>0</v>
      </c>
      <c r="J4" s="72">
        <v>5</v>
      </c>
      <c r="K4" s="72">
        <v>10</v>
      </c>
      <c r="L4" s="72">
        <v>15</v>
      </c>
      <c r="M4" s="72">
        <v>20</v>
      </c>
      <c r="N4" s="72">
        <v>25</v>
      </c>
      <c r="O4" s="131" t="s">
        <v>36</v>
      </c>
    </row>
    <row r="5" spans="1:28" ht="17.25" customHeight="1" x14ac:dyDescent="0.2">
      <c r="A5" s="217" t="str">
        <f>CONCATENATE( "Faasijuhe ",Y7,"x(",S7,")")</f>
        <v>Faasijuhe 3x(402-AL1/52-ST1A)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9"/>
    </row>
    <row r="6" spans="1:28" s="129" customFormat="1" hidden="1" x14ac:dyDescent="0.2">
      <c r="A6" s="224">
        <v>1</v>
      </c>
      <c r="B6" s="225" t="str">
        <f>Q7</f>
        <v>58Y - 94Y</v>
      </c>
      <c r="C6" s="224">
        <f>R7</f>
        <v>485.86069717986169</v>
      </c>
      <c r="D6" s="129" t="s">
        <v>137</v>
      </c>
      <c r="E6" s="129">
        <f>[1]!Olekuvorrand($C6,$S7,$X7,$W7,$V7,E$4,[1]!juhe($S7,6),TRUE)</f>
        <v>74.097812175750732</v>
      </c>
      <c r="F6" s="129">
        <f>[1]!Olekuvorrand($C6,$S7,$X7,$W7,$V7,F$4,[1]!juhe($S7,6),TRUE)</f>
        <v>72.780907154083252</v>
      </c>
      <c r="G6" s="129">
        <f>[1]!Olekuvorrand($C6,$S7,$X7,$W7,$V7,G$4,[1]!juhe($S7,6),TRUE)</f>
        <v>71.515142917633057</v>
      </c>
      <c r="H6" s="129">
        <f>[1]!Olekuvorrand($C6,$S7,$X7,$W7,$V7,H$4,[1]!juhe($S7,6),TRUE)</f>
        <v>70.298135280609131</v>
      </c>
      <c r="I6" s="129">
        <f>[1]!Olekuvorrand($C6,$S7,$X7,$W7,$V7,I$4,[1]!juhe($S7,6),TRUE)</f>
        <v>69.127380847930908</v>
      </c>
      <c r="J6" s="129">
        <f>[1]!Olekuvorrand($C6,$S7,$X7,$W7,$V7,J$4,[1]!juhe($S7,6),TRUE)</f>
        <v>68.000972270965576</v>
      </c>
      <c r="K6" s="129">
        <f>[1]!Olekuvorrand($C6,$S7,$X7,$W7,$V7,K$4,[1]!juhe($S7,6),TRUE)</f>
        <v>66.916525363922119</v>
      </c>
      <c r="L6" s="129">
        <f>[1]!Olekuvorrand($C6,$S7,$X7,$W7,$V7,L$4,[1]!juhe($S7,6),TRUE)</f>
        <v>65.872251987457275</v>
      </c>
      <c r="M6" s="129">
        <f>[1]!Olekuvorrand($C6,$S7,$X7,$W7,$V7,M$4,[1]!juhe($S7,6),TRUE)</f>
        <v>64.866006374359131</v>
      </c>
      <c r="N6" s="129">
        <f>[1]!Olekuvorrand($C6,$S7,$X7,$W7,$V7,N$4,[1]!juhe($S7,6),TRUE)</f>
        <v>63.896119594573975</v>
      </c>
      <c r="O6" s="225">
        <f>T7</f>
        <v>65</v>
      </c>
    </row>
    <row r="7" spans="1:28" s="129" customFormat="1" x14ac:dyDescent="0.2">
      <c r="A7" s="224"/>
      <c r="B7" s="225"/>
      <c r="C7" s="224"/>
      <c r="D7" s="129" t="s">
        <v>32</v>
      </c>
      <c r="E7" s="129">
        <f>E6*[1]!juhe($S7,2)/10</f>
        <v>3367.7455633878708</v>
      </c>
      <c r="F7" s="129">
        <f>F6*[1]!juhe($S7,2)/10</f>
        <v>3307.8922301530838</v>
      </c>
      <c r="G7" s="129">
        <f>G6*[1]!juhe($S7,2)/10</f>
        <v>3250.3632456064224</v>
      </c>
      <c r="H7" s="129">
        <f>H6*[1]!juhe($S7,2)/10</f>
        <v>3195.050248503685</v>
      </c>
      <c r="I7" s="129">
        <f>I6*[1]!juhe($S7,2)/10</f>
        <v>3141.8394595384598</v>
      </c>
      <c r="J7" s="129">
        <f>J6*[1]!juhe($S7,2)/10</f>
        <v>3090.6441897153854</v>
      </c>
      <c r="K7" s="129">
        <f>K6*[1]!juhe($S7,2)/10</f>
        <v>3041.3560777902603</v>
      </c>
      <c r="L7" s="129">
        <f>L6*[1]!juhe($S7,2)/10</f>
        <v>2993.8938528299332</v>
      </c>
      <c r="M7" s="129">
        <f>M6*[1]!juhe($S7,2)/10</f>
        <v>2948.1599897146225</v>
      </c>
      <c r="N7" s="129">
        <f>N6*[1]!juhe($S7,2)/10</f>
        <v>2904.0786355733871</v>
      </c>
      <c r="O7" s="225"/>
      <c r="Q7" s="137" t="str">
        <f>'Juhtme rež 330'!D$3</f>
        <v>58Y - 94Y</v>
      </c>
      <c r="R7" s="55">
        <f>'Juhtme rež 330'!D$4</f>
        <v>485.86069717986169</v>
      </c>
      <c r="S7" s="3" t="str">
        <f>'Juhtme rež 330'!D$5</f>
        <v>402-AL1/52-ST1A</v>
      </c>
      <c r="T7">
        <f>'Juhtme rež 330'!D$6</f>
        <v>65</v>
      </c>
      <c r="U7">
        <f>'Juhtme rež 330'!D$14</f>
        <v>5</v>
      </c>
      <c r="V7">
        <f>'Juhtme rež 330'!D$15</f>
        <v>6.7783254996345632E-2</v>
      </c>
      <c r="W7">
        <f>'Juhtme rež 330'!D$16</f>
        <v>-5</v>
      </c>
      <c r="X7" s="3">
        <f>'Juhtme rež 330'!D$17</f>
        <v>120.02354860305786</v>
      </c>
      <c r="Y7">
        <v>3</v>
      </c>
    </row>
    <row r="8" spans="1:28" s="129" customFormat="1" x14ac:dyDescent="0.2">
      <c r="A8" s="224"/>
      <c r="B8" s="225"/>
      <c r="C8" s="224"/>
      <c r="D8" s="129" t="str">
        <f>CONCATENATE(Y7,"T, [daN]")</f>
        <v>3T, [daN]</v>
      </c>
      <c r="E8" s="129">
        <f>E7*$Y7</f>
        <v>10103.236690163612</v>
      </c>
      <c r="F8" s="169">
        <f t="shared" ref="F8:N8" si="0">F7*$Y7</f>
        <v>9923.6766904592514</v>
      </c>
      <c r="G8" s="169">
        <f t="shared" si="0"/>
        <v>9751.0897368192673</v>
      </c>
      <c r="H8" s="169">
        <f t="shared" si="0"/>
        <v>9585.150745511055</v>
      </c>
      <c r="I8" s="169">
        <f t="shared" si="0"/>
        <v>9425.5183786153793</v>
      </c>
      <c r="J8" s="169">
        <f t="shared" si="0"/>
        <v>9271.9325691461563</v>
      </c>
      <c r="K8" s="169">
        <f t="shared" si="0"/>
        <v>9124.0682333707809</v>
      </c>
      <c r="L8" s="169">
        <f t="shared" si="0"/>
        <v>8981.6815584897995</v>
      </c>
      <c r="M8" s="169">
        <f t="shared" si="0"/>
        <v>8844.4799691438675</v>
      </c>
      <c r="N8" s="169">
        <f t="shared" si="0"/>
        <v>8712.2359067201614</v>
      </c>
      <c r="O8" s="225"/>
      <c r="Q8"/>
      <c r="R8"/>
      <c r="S8"/>
      <c r="T8"/>
      <c r="U8"/>
      <c r="V8"/>
      <c r="W8"/>
      <c r="X8"/>
      <c r="Y8"/>
    </row>
    <row r="9" spans="1:28" s="129" customFormat="1" x14ac:dyDescent="0.2">
      <c r="A9" s="224"/>
      <c r="B9" s="225"/>
      <c r="C9" s="224"/>
      <c r="D9" s="129" t="s">
        <v>31</v>
      </c>
      <c r="E9" s="129">
        <f>[1]!ripe([1]!Olekuvorrand($C6,$S7,$X7,$W7,$V7,E$4,[1]!juhe($S7,6),TRUE),[1]!juhe($S7,6),$C6,0)</f>
        <v>13.181236725129036</v>
      </c>
      <c r="F9" s="129">
        <f>[1]!ripe([1]!Olekuvorrand($C6,$S7,$X7,$W7,$V7,F$4,[1]!juhe($S7,6),TRUE),[1]!juhe($S7,6),$C6,0)</f>
        <v>13.419739342283298</v>
      </c>
      <c r="G9" s="129">
        <f>[1]!ripe([1]!Olekuvorrand($C6,$S7,$X7,$W7,$V7,G$4,[1]!juhe($S7,6),TRUE),[1]!juhe($S7,6),$C6,0)</f>
        <v>13.65725863440734</v>
      </c>
      <c r="H9" s="129">
        <f>[1]!ripe([1]!Olekuvorrand($C6,$S7,$X7,$W7,$V7,H$4,[1]!juhe($S7,6),TRUE),[1]!juhe($S7,6),$C6,0)</f>
        <v>13.893694323526812</v>
      </c>
      <c r="I9" s="129">
        <f>[1]!ripe([1]!Olekuvorrand($C6,$S7,$X7,$W7,$V7,I$4,[1]!juhe($S7,6),TRUE),[1]!juhe($S7,6),$C6,0)</f>
        <v>14.129000565655788</v>
      </c>
      <c r="J9" s="129">
        <f>[1]!ripe([1]!Olekuvorrand($C6,$S7,$X7,$W7,$V7,J$4,[1]!juhe($S7,6),TRUE),[1]!juhe($S7,6),$C6,0)</f>
        <v>14.36304174020967</v>
      </c>
      <c r="K9" s="129">
        <f>[1]!ripe([1]!Olekuvorrand($C6,$S7,$X7,$W7,$V7,K$4,[1]!juhe($S7,6),TRUE),[1]!juhe($S7,6),$C6,0)</f>
        <v>14.595808700331963</v>
      </c>
      <c r="L9" s="129">
        <f>[1]!ripe([1]!Olekuvorrand($C6,$S7,$X7,$W7,$V7,L$4,[1]!juhe($S7,6),TRUE),[1]!juhe($S7,6),$C6,0)</f>
        <v>14.827196181006418</v>
      </c>
      <c r="M9" s="129">
        <f>[1]!ripe([1]!Olekuvorrand($C6,$S7,$X7,$W7,$V7,M$4,[1]!juhe($S7,6),TRUE),[1]!juhe($S7,6),$C6,0)</f>
        <v>15.057205733707676</v>
      </c>
      <c r="N9" s="129">
        <f>[1]!ripe([1]!Olekuvorrand($C6,$S7,$X7,$W7,$V7,N$4,[1]!juhe($S7,6),TRUE),[1]!juhe($S7,6),$C6,0)</f>
        <v>15.285760845884917</v>
      </c>
      <c r="O9" s="225"/>
      <c r="Q9"/>
      <c r="R9"/>
      <c r="S9"/>
      <c r="T9"/>
      <c r="U9"/>
      <c r="V9"/>
      <c r="W9"/>
      <c r="X9"/>
      <c r="Y9"/>
    </row>
    <row r="10" spans="1:28" s="129" customFormat="1" x14ac:dyDescent="0.2">
      <c r="A10" s="224"/>
      <c r="B10" s="225"/>
      <c r="C10" s="224"/>
      <c r="D10" s="129" t="s">
        <v>247</v>
      </c>
      <c r="E10" s="129">
        <f>[1]!ripe([1]!Olekuvorrand($C6,$S7,$X7,$W7,$V7,E$4,[1]!juhe($S7,6)),[1]!juhe($S7,6),$C6,0)</f>
        <v>13.79012286066474</v>
      </c>
      <c r="F10" s="129">
        <f>[1]!ripe([1]!Olekuvorrand($C6,$S7,$X7,$W7,$V7,F$4,[1]!juhe($S7,6)),[1]!juhe($S7,6),$C6,0)</f>
        <v>14.041465765515522</v>
      </c>
      <c r="G10" s="129">
        <f>[1]!ripe([1]!Olekuvorrand($C6,$S7,$X7,$W7,$V7,G$4,[1]!juhe($S7,6)),[1]!juhe($S7,6),$C6,0)</f>
        <v>14.290740451901415</v>
      </c>
      <c r="H10" s="129">
        <f>[1]!ripe([1]!Olekuvorrand($C6,$S7,$X7,$W7,$V7,H$4,[1]!juhe($S7,6)),[1]!juhe($S7,6),$C6,0)</f>
        <v>14.537976541515985</v>
      </c>
      <c r="I10" s="129">
        <f>[1]!ripe([1]!Olekuvorrand($C6,$S7,$X7,$W7,$V7,I$4,[1]!juhe($S7,6)),[1]!juhe($S7,6),$C6,0)</f>
        <v>14.78313382690177</v>
      </c>
      <c r="J10" s="129">
        <f>[1]!ripe([1]!Olekuvorrand($C6,$S7,$X7,$W7,$V7,J$4,[1]!juhe($S7,6)),[1]!juhe($S7,6),$C6,0)</f>
        <v>15.026166752736804</v>
      </c>
      <c r="K10" s="129">
        <f>[1]!ripe([1]!Olekuvorrand($C6,$S7,$X7,$W7,$V7,K$4,[1]!juhe($S7,6)),[1]!juhe($S7,6),$C6,0)</f>
        <v>15.26710419928258</v>
      </c>
      <c r="L10" s="129">
        <f>[1]!ripe([1]!Olekuvorrand($C6,$S7,$X7,$W7,$V7,L$4,[1]!juhe($S7,6)),[1]!juhe($S7,6),$C6,0)</f>
        <v>15.505939607909507</v>
      </c>
      <c r="M10" s="129">
        <f>[1]!ripe([1]!Olekuvorrand($C6,$S7,$X7,$W7,$V7,M$4,[1]!juhe($S7,6)),[1]!juhe($S7,6),$C6,0)</f>
        <v>15.742650586497657</v>
      </c>
      <c r="N10" s="129">
        <f>[1]!ripe([1]!Olekuvorrand($C6,$S7,$X7,$W7,$V7,N$4,[1]!juhe($S7,6)),[1]!juhe($S7,6),$C6,0)</f>
        <v>15.977285846082236</v>
      </c>
      <c r="O10" s="225"/>
      <c r="Q10"/>
      <c r="R10"/>
      <c r="S10"/>
      <c r="T10"/>
      <c r="U10"/>
      <c r="V10"/>
      <c r="W10"/>
      <c r="X10"/>
      <c r="Y10"/>
    </row>
    <row r="11" spans="1:28" x14ac:dyDescent="0.2">
      <c r="A11" s="114"/>
      <c r="B11" s="127" t="str">
        <f>Visangud!C15</f>
        <v>58Y-59Y</v>
      </c>
      <c r="C11" s="116">
        <f>Visangud!D15</f>
        <v>484.06118078346566</v>
      </c>
      <c r="D11" s="10" t="s">
        <v>31</v>
      </c>
      <c r="E11" s="12">
        <f>[1]!ripe(E$6,[1]!juhe($S$7,6),$C11,0)</f>
        <v>13.083776999291189</v>
      </c>
      <c r="F11" s="12">
        <f>[1]!ripe(F$6,[1]!juhe($S$7,6),$C11,0)</f>
        <v>13.320516170407405</v>
      </c>
      <c r="G11" s="12">
        <f>[1]!ripe(G$6,[1]!juhe($S$7,6),$C11,0)</f>
        <v>13.556279287024221</v>
      </c>
      <c r="H11" s="12">
        <f>[1]!ripe(H$6,[1]!juhe($S$7,6),$C11,0)</f>
        <v>13.790966812604839</v>
      </c>
      <c r="I11" s="12">
        <f>[1]!ripe(I$6,[1]!juhe($S$7,6),$C11,0)</f>
        <v>14.024533242125635</v>
      </c>
      <c r="J11" s="12">
        <f>[1]!ripe(J$6,[1]!juhe($S$7,6),$C11,0)</f>
        <v>14.256843957756546</v>
      </c>
      <c r="K11" s="12">
        <f>[1]!ripe(K$6,[1]!juhe($S$7,6),$C11,0)</f>
        <v>14.487889880271315</v>
      </c>
      <c r="L11" s="12">
        <f>[1]!ripe(L$6,[1]!juhe($S$7,6),$C11,0)</f>
        <v>14.717566522964546</v>
      </c>
      <c r="M11" s="12">
        <f>[1]!ripe(M$6,[1]!juhe($S$7,6),$C11,0)</f>
        <v>14.945875425839553</v>
      </c>
      <c r="N11" s="12">
        <f>[1]!ripe(N$6,[1]!juhe($S$7,6),$C11,0)</f>
        <v>15.172740642065746</v>
      </c>
      <c r="O11" s="117"/>
      <c r="Q11"/>
      <c r="R11"/>
      <c r="S11"/>
      <c r="T11"/>
      <c r="U11"/>
      <c r="V11"/>
      <c r="W11"/>
      <c r="X11"/>
      <c r="Y11"/>
      <c r="AB11" s="11"/>
    </row>
    <row r="12" spans="1:28" x14ac:dyDescent="0.2">
      <c r="A12" s="114"/>
      <c r="B12" s="127" t="str">
        <f>Visangud!C16</f>
        <v>59Y-60Y</v>
      </c>
      <c r="C12" s="116">
        <f>Visangud!D16</f>
        <v>508.30627329349522</v>
      </c>
      <c r="D12" s="10" t="s">
        <v>31</v>
      </c>
      <c r="E12" s="12">
        <f>[1]!ripe(E$6,[1]!juhe($S$7,6),$C12,0)</f>
        <v>14.427250113937848</v>
      </c>
      <c r="F12" s="12">
        <f>[1]!ripe(F$6,[1]!juhe($S$7,6),$C12,0)</f>
        <v>14.688298222113724</v>
      </c>
      <c r="G12" s="12">
        <f>[1]!ripe(G$6,[1]!juhe($S$7,6),$C12,0)</f>
        <v>14.948270052209619</v>
      </c>
      <c r="H12" s="12">
        <f>[1]!ripe(H$6,[1]!juhe($S$7,6),$C12,0)</f>
        <v>15.20705584704212</v>
      </c>
      <c r="I12" s="12">
        <f>[1]!ripe(I$6,[1]!juhe($S$7,6),$C12,0)</f>
        <v>15.464605429024333</v>
      </c>
      <c r="J12" s="12">
        <f>[1]!ripe(J$6,[1]!juhe($S$7,6),$C12,0)</f>
        <v>15.72077035744956</v>
      </c>
      <c r="K12" s="12">
        <f>[1]!ripe(K$6,[1]!juhe($S$7,6),$C12,0)</f>
        <v>15.975540620815149</v>
      </c>
      <c r="L12" s="12">
        <f>[1]!ripe(L$6,[1]!juhe($S$7,6),$C12,0)</f>
        <v>16.228801003474096</v>
      </c>
      <c r="M12" s="12">
        <f>[1]!ripe(M$6,[1]!juhe($S$7,6),$C12,0)</f>
        <v>16.480553203560884</v>
      </c>
      <c r="N12" s="12">
        <f>[1]!ripe(N$6,[1]!juhe($S$7,6),$C12,0)</f>
        <v>16.73071347584504</v>
      </c>
      <c r="O12" s="117"/>
      <c r="Q12"/>
      <c r="R12"/>
      <c r="S12"/>
      <c r="T12"/>
      <c r="U12"/>
      <c r="V12"/>
      <c r="W12"/>
      <c r="X12"/>
      <c r="Y12"/>
      <c r="AB12" s="11"/>
    </row>
    <row r="13" spans="1:28" x14ac:dyDescent="0.2">
      <c r="A13" s="114"/>
      <c r="B13" s="127" t="str">
        <f>Visangud!C17</f>
        <v>60Y-61Y</v>
      </c>
      <c r="C13" s="116">
        <f>Visangud!D17</f>
        <v>503.35245600179263</v>
      </c>
      <c r="D13" s="10" t="s">
        <v>31</v>
      </c>
      <c r="E13" s="12">
        <f>[1]!ripe(E$6,[1]!juhe($S$7,6),$C13,0)</f>
        <v>14.147412145221585</v>
      </c>
      <c r="F13" s="12">
        <f>[1]!ripe(F$6,[1]!juhe($S$7,6),$C13,0)</f>
        <v>14.403396837171067</v>
      </c>
      <c r="G13" s="12">
        <f>[1]!ripe(G$6,[1]!juhe($S$7,6),$C13,0)</f>
        <v>14.658326127054313</v>
      </c>
      <c r="H13" s="12">
        <f>[1]!ripe(H$6,[1]!juhe($S$7,6),$C13,0)</f>
        <v>14.912092386591686</v>
      </c>
      <c r="I13" s="12">
        <f>[1]!ripe(I$6,[1]!juhe($S$7,6),$C13,0)</f>
        <v>15.164646411465203</v>
      </c>
      <c r="J13" s="12">
        <f>[1]!ripe(J$6,[1]!juhe($S$7,6),$C13,0)</f>
        <v>15.415842640196395</v>
      </c>
      <c r="K13" s="12">
        <f>[1]!ripe(K$6,[1]!juhe($S$7,6),$C13,0)</f>
        <v>15.665671255470595</v>
      </c>
      <c r="L13" s="12">
        <f>[1]!ripe(L$6,[1]!juhe($S$7,6),$C13,0)</f>
        <v>15.914019276419591</v>
      </c>
      <c r="M13" s="12">
        <f>[1]!ripe(M$6,[1]!juhe($S$7,6),$C13,0)</f>
        <v>16.160888368240027</v>
      </c>
      <c r="N13" s="12">
        <f>[1]!ripe(N$6,[1]!juhe($S$7,6),$C13,0)</f>
        <v>16.406196410064691</v>
      </c>
      <c r="O13" s="117"/>
      <c r="Q13"/>
      <c r="R13"/>
      <c r="S13"/>
      <c r="T13"/>
      <c r="U13"/>
      <c r="V13"/>
      <c r="W13"/>
      <c r="X13"/>
      <c r="Y13"/>
      <c r="AB13" s="11"/>
    </row>
    <row r="14" spans="1:28" x14ac:dyDescent="0.2">
      <c r="A14" s="114"/>
      <c r="B14" s="127" t="str">
        <f>Visangud!C18</f>
        <v>61Y-62Y</v>
      </c>
      <c r="C14" s="116">
        <f>Visangud!D18</f>
        <v>492.56996199516351</v>
      </c>
      <c r="D14" s="10" t="s">
        <v>31</v>
      </c>
      <c r="E14" s="12">
        <f>[1]!ripe(E$6,[1]!juhe($S$7,6),$C14,0)</f>
        <v>13.547790425773593</v>
      </c>
      <c r="F14" s="12">
        <f>[1]!ripe(F$6,[1]!juhe($S$7,6),$C14,0)</f>
        <v>13.792925502290689</v>
      </c>
      <c r="G14" s="12">
        <f>[1]!ripe(G$6,[1]!juhe($S$7,6),$C14,0)</f>
        <v>14.037049908738833</v>
      </c>
      <c r="H14" s="12">
        <f>[1]!ripe(H$6,[1]!juhe($S$7,6),$C14,0)</f>
        <v>14.280060578538682</v>
      </c>
      <c r="I14" s="12">
        <f>[1]!ripe(I$6,[1]!juhe($S$7,6),$C14,0)</f>
        <v>14.521910392840422</v>
      </c>
      <c r="J14" s="12">
        <f>[1]!ripe(J$6,[1]!juhe($S$7,6),$C14,0)</f>
        <v>14.762459959620685</v>
      </c>
      <c r="K14" s="12">
        <f>[1]!ripe(K$6,[1]!juhe($S$7,6),$C14,0)</f>
        <v>15.001699877660343</v>
      </c>
      <c r="L14" s="12">
        <f>[1]!ripe(L$6,[1]!juhe($S$7,6),$C14,0)</f>
        <v>15.239521954654759</v>
      </c>
      <c r="M14" s="12">
        <f>[1]!ripe(M$6,[1]!juhe($S$7,6),$C14,0)</f>
        <v>15.475927785223138</v>
      </c>
      <c r="N14" s="12">
        <f>[1]!ripe(N$6,[1]!juhe($S$7,6),$C14,0)</f>
        <v>15.710838729096363</v>
      </c>
      <c r="O14" s="117"/>
      <c r="Q14"/>
      <c r="R14"/>
      <c r="S14"/>
      <c r="T14"/>
      <c r="U14"/>
      <c r="V14"/>
      <c r="W14"/>
      <c r="X14"/>
      <c r="Y14"/>
      <c r="AB14" s="11"/>
    </row>
    <row r="15" spans="1:28" x14ac:dyDescent="0.2">
      <c r="A15" s="114"/>
      <c r="B15" s="127" t="str">
        <f>Visangud!C19</f>
        <v>62Y-63Y</v>
      </c>
      <c r="C15" s="116">
        <f>Visangud!D19</f>
        <v>517.16590036963339</v>
      </c>
      <c r="D15" s="10" t="s">
        <v>31</v>
      </c>
      <c r="E15" s="12">
        <f>[1]!ripe(E$6,[1]!juhe($S$7,6),$C15,0)</f>
        <v>14.934558385681218</v>
      </c>
      <c r="F15" s="12">
        <f>[1]!ripe(F$6,[1]!juhe($S$7,6),$C15,0)</f>
        <v>15.204785780523277</v>
      </c>
      <c r="G15" s="12">
        <f>[1]!ripe(G$6,[1]!juhe($S$7,6),$C15,0)</f>
        <v>15.473899051904681</v>
      </c>
      <c r="H15" s="12">
        <f>[1]!ripe(H$6,[1]!juhe($S$7,6),$C15,0)</f>
        <v>15.741784583228295</v>
      </c>
      <c r="I15" s="12">
        <f>[1]!ripe(I$6,[1]!juhe($S$7,6),$C15,0)</f>
        <v>16.008390432502736</v>
      </c>
      <c r="J15" s="12">
        <f>[1]!ripe(J$6,[1]!juhe($S$7,6),$C15,0)</f>
        <v>16.273562939371139</v>
      </c>
      <c r="K15" s="12">
        <f>[1]!ripe(K$6,[1]!juhe($S$7,6),$C15,0)</f>
        <v>16.5372917402944</v>
      </c>
      <c r="L15" s="12">
        <f>[1]!ripe(L$6,[1]!juhe($S$7,6),$C15,0)</f>
        <v>16.79945756827474</v>
      </c>
      <c r="M15" s="12">
        <f>[1]!ripe(M$6,[1]!juhe($S$7,6),$C15,0)</f>
        <v>17.060062181158493</v>
      </c>
      <c r="N15" s="12">
        <f>[1]!ripe(N$6,[1]!juhe($S$7,6),$C15,0)</f>
        <v>17.319018888964948</v>
      </c>
      <c r="O15" s="117"/>
      <c r="Q15"/>
      <c r="R15"/>
      <c r="S15"/>
      <c r="T15"/>
      <c r="U15"/>
      <c r="V15"/>
      <c r="W15"/>
      <c r="X15"/>
      <c r="Y15"/>
      <c r="AB15" s="11"/>
    </row>
    <row r="16" spans="1:28" x14ac:dyDescent="0.2">
      <c r="A16" s="114"/>
      <c r="B16" s="127" t="str">
        <f>Visangud!C20</f>
        <v>63Y-64Y</v>
      </c>
      <c r="C16" s="116">
        <f>Visangud!D20</f>
        <v>479.99107211779597</v>
      </c>
      <c r="D16" s="10" t="s">
        <v>31</v>
      </c>
      <c r="E16" s="12">
        <f>[1]!ripe(E$6,[1]!juhe($S$7,6),$C16,0)</f>
        <v>12.864678602395127</v>
      </c>
      <c r="F16" s="12">
        <f>[1]!ripe(F$6,[1]!juhe($S$7,6),$C16,0)</f>
        <v>13.097453385179376</v>
      </c>
      <c r="G16" s="12">
        <f>[1]!ripe(G$6,[1]!juhe($S$7,6),$C16,0)</f>
        <v>13.329268458283929</v>
      </c>
      <c r="H16" s="12">
        <f>[1]!ripe(H$6,[1]!juhe($S$7,6),$C16,0)</f>
        <v>13.560025951991564</v>
      </c>
      <c r="I16" s="12">
        <f>[1]!ripe(I$6,[1]!juhe($S$7,6),$C16,0)</f>
        <v>13.789681123296972</v>
      </c>
      <c r="J16" s="12">
        <f>[1]!ripe(J$6,[1]!juhe($S$7,6),$C16,0)</f>
        <v>14.01810160865422</v>
      </c>
      <c r="K16" s="12">
        <f>[1]!ripe(K$6,[1]!juhe($S$7,6),$C16,0)</f>
        <v>14.245278480876012</v>
      </c>
      <c r="L16" s="12">
        <f>[1]!ripe(L$6,[1]!juhe($S$7,6),$C16,0)</f>
        <v>14.471109002971094</v>
      </c>
      <c r="M16" s="12">
        <f>[1]!ripe(M$6,[1]!juhe($S$7,6),$C16,0)</f>
        <v>14.695594689154184</v>
      </c>
      <c r="N16" s="12">
        <f>[1]!ripe(N$6,[1]!juhe($S$7,6),$C16,0)</f>
        <v>14.918660864385615</v>
      </c>
      <c r="O16" s="117"/>
      <c r="Q16"/>
      <c r="R16"/>
      <c r="S16"/>
      <c r="T16"/>
      <c r="U16"/>
      <c r="V16"/>
      <c r="W16"/>
      <c r="X16"/>
      <c r="Y16"/>
      <c r="AB16" s="11"/>
    </row>
    <row r="17" spans="1:28" x14ac:dyDescent="0.2">
      <c r="A17" s="114"/>
      <c r="B17" s="127" t="str">
        <f>Visangud!C21</f>
        <v>64Y-65Y</v>
      </c>
      <c r="C17" s="116">
        <f>Visangud!D21</f>
        <v>483.25453659018103</v>
      </c>
      <c r="D17" s="10" t="s">
        <v>31</v>
      </c>
      <c r="E17" s="12">
        <f>[1]!ripe(E$6,[1]!juhe($S$7,6),$C17,0)</f>
        <v>13.040207469003235</v>
      </c>
      <c r="F17" s="12">
        <f>[1]!ripe(F$6,[1]!juhe($S$7,6),$C17,0)</f>
        <v>13.276158288675765</v>
      </c>
      <c r="G17" s="12">
        <f>[1]!ripe(G$6,[1]!juhe($S$7,6),$C17,0)</f>
        <v>13.51113630415162</v>
      </c>
      <c r="H17" s="12">
        <f>[1]!ripe(H$6,[1]!juhe($S$7,6),$C17,0)</f>
        <v>13.745042310354879</v>
      </c>
      <c r="I17" s="12">
        <f>[1]!ripe(I$6,[1]!juhe($S$7,6),$C17,0)</f>
        <v>13.977830953795568</v>
      </c>
      <c r="J17" s="12">
        <f>[1]!ripe(J$6,[1]!juhe($S$7,6),$C17,0)</f>
        <v>14.209368064926689</v>
      </c>
      <c r="K17" s="12">
        <f>[1]!ripe(K$6,[1]!juhe($S$7,6),$C17,0)</f>
        <v>14.43964459475619</v>
      </c>
      <c r="L17" s="12">
        <f>[1]!ripe(L$6,[1]!juhe($S$7,6),$C17,0)</f>
        <v>14.668556404523823</v>
      </c>
      <c r="M17" s="12">
        <f>[1]!ripe(M$6,[1]!juhe($S$7,6),$C17,0)</f>
        <v>14.896105029104623</v>
      </c>
      <c r="N17" s="12">
        <f>[1]!ripe(N$6,[1]!juhe($S$7,6),$C17,0)</f>
        <v>15.122214774574154</v>
      </c>
      <c r="O17" s="117"/>
      <c r="Q17"/>
      <c r="R17"/>
      <c r="S17"/>
      <c r="T17"/>
      <c r="U17"/>
      <c r="V17"/>
      <c r="W17"/>
      <c r="X17"/>
      <c r="Y17"/>
      <c r="AB17" s="11"/>
    </row>
    <row r="18" spans="1:28" x14ac:dyDescent="0.2">
      <c r="A18" s="114"/>
      <c r="B18" s="127" t="str">
        <f>Visangud!C22</f>
        <v>65Y-66Y</v>
      </c>
      <c r="C18" s="116">
        <f>Visangud!D22</f>
        <v>490.31299862266133</v>
      </c>
      <c r="D18" s="10" t="s">
        <v>31</v>
      </c>
      <c r="E18" s="12">
        <f>[1]!ripe(E$6,[1]!juhe($S$7,6),$C18,0)</f>
        <v>13.423922478967961</v>
      </c>
      <c r="F18" s="12">
        <f>[1]!ripe(F$6,[1]!juhe($S$7,6),$C18,0)</f>
        <v>13.66681627645254</v>
      </c>
      <c r="G18" s="12">
        <f>[1]!ripe(G$6,[1]!juhe($S$7,6),$C18,0)</f>
        <v>13.90870864446183</v>
      </c>
      <c r="H18" s="12">
        <f>[1]!ripe(H$6,[1]!juhe($S$7,6),$C18,0)</f>
        <v>14.149497458758017</v>
      </c>
      <c r="I18" s="12">
        <f>[1]!ripe(I$6,[1]!juhe($S$7,6),$C18,0)</f>
        <v>14.389136031300664</v>
      </c>
      <c r="J18" s="12">
        <f>[1]!ripe(J$6,[1]!juhe($S$7,6),$C18,0)</f>
        <v>14.627486244532811</v>
      </c>
      <c r="K18" s="12">
        <f>[1]!ripe(K$6,[1]!juhe($S$7,6),$C18,0)</f>
        <v>14.864538783191023</v>
      </c>
      <c r="L18" s="12">
        <f>[1]!ripe(L$6,[1]!juhe($S$7,6),$C18,0)</f>
        <v>15.100186444176883</v>
      </c>
      <c r="M18" s="12">
        <f>[1]!ripe(M$6,[1]!juhe($S$7,6),$C18,0)</f>
        <v>15.334430807529941</v>
      </c>
      <c r="N18" s="12">
        <f>[1]!ripe(N$6,[1]!juhe($S$7,6),$C18,0)</f>
        <v>15.567193951991948</v>
      </c>
      <c r="O18" s="117"/>
      <c r="Q18"/>
      <c r="R18"/>
      <c r="S18"/>
      <c r="T18"/>
      <c r="U18"/>
      <c r="V18"/>
      <c r="W18"/>
      <c r="X18"/>
      <c r="Y18"/>
      <c r="AB18" s="11"/>
    </row>
    <row r="19" spans="1:28" x14ac:dyDescent="0.2">
      <c r="A19" s="114"/>
      <c r="B19" s="127" t="str">
        <f>Visangud!C23</f>
        <v>66Y-67Y</v>
      </c>
      <c r="C19" s="116">
        <f>Visangud!D23</f>
        <v>492.90759981970103</v>
      </c>
      <c r="D19" s="10" t="s">
        <v>31</v>
      </c>
      <c r="E19" s="12">
        <f>[1]!ripe(E$6,[1]!juhe($S$7,6),$C19,0)</f>
        <v>13.566369773175991</v>
      </c>
      <c r="F19" s="12">
        <f>[1]!ripe(F$6,[1]!juhe($S$7,6),$C19,0)</f>
        <v>13.811841026265354</v>
      </c>
      <c r="G19" s="12">
        <f>[1]!ripe(G$6,[1]!juhe($S$7,6),$C19,0)</f>
        <v>14.056300223259724</v>
      </c>
      <c r="H19" s="12">
        <f>[1]!ripe(H$6,[1]!juhe($S$7,6),$C19,0)</f>
        <v>14.299644156234955</v>
      </c>
      <c r="I19" s="12">
        <f>[1]!ripe(I$6,[1]!juhe($S$7,6),$C19,0)</f>
        <v>14.541825641722761</v>
      </c>
      <c r="J19" s="12">
        <f>[1]!ripe(J$6,[1]!juhe($S$7,6),$C19,0)</f>
        <v>14.782705096538509</v>
      </c>
      <c r="K19" s="12">
        <f>[1]!ripe(K$6,[1]!juhe($S$7,6),$C19,0)</f>
        <v>15.022273106570299</v>
      </c>
      <c r="L19" s="12">
        <f>[1]!ripe(L$6,[1]!juhe($S$7,6),$C19,0)</f>
        <v>15.260421331139307</v>
      </c>
      <c r="M19" s="12">
        <f>[1]!ripe(M$6,[1]!juhe($S$7,6),$C19,0)</f>
        <v>15.497151367051588</v>
      </c>
      <c r="N19" s="12">
        <f>[1]!ripe(N$6,[1]!juhe($S$7,6),$C19,0)</f>
        <v>15.732384466191291</v>
      </c>
      <c r="O19" s="117"/>
      <c r="Q19"/>
      <c r="R19"/>
      <c r="S19"/>
      <c r="T19"/>
      <c r="U19"/>
      <c r="V19"/>
      <c r="W19"/>
      <c r="X19"/>
      <c r="Y19"/>
      <c r="AB19" s="11"/>
    </row>
    <row r="20" spans="1:28" x14ac:dyDescent="0.2">
      <c r="A20" s="114"/>
      <c r="B20" s="127" t="str">
        <f>Visangud!C24</f>
        <v>67Y-68Y</v>
      </c>
      <c r="C20" s="116">
        <f>Visangud!D24</f>
        <v>492.90667217748387</v>
      </c>
      <c r="D20" s="10" t="s">
        <v>31</v>
      </c>
      <c r="E20" s="12">
        <f>[1]!ripe(E$6,[1]!juhe($S$7,6),$C20,0)</f>
        <v>13.566318709952386</v>
      </c>
      <c r="F20" s="12">
        <f>[1]!ripe(F$6,[1]!juhe($S$7,6),$C20,0)</f>
        <v>13.811789039098667</v>
      </c>
      <c r="G20" s="12">
        <f>[1]!ripe(G$6,[1]!juhe($S$7,6),$C20,0)</f>
        <v>14.056247315959292</v>
      </c>
      <c r="H20" s="12">
        <f>[1]!ripe(H$6,[1]!juhe($S$7,6),$C20,0)</f>
        <v>14.29959033299858</v>
      </c>
      <c r="I20" s="12">
        <f>[1]!ripe(I$6,[1]!juhe($S$7,6),$C20,0)</f>
        <v>14.54177090692585</v>
      </c>
      <c r="J20" s="12">
        <f>[1]!ripe(J$6,[1]!juhe($S$7,6),$C20,0)</f>
        <v>14.782649455081843</v>
      </c>
      <c r="K20" s="12">
        <f>[1]!ripe(K$6,[1]!juhe($S$7,6),$C20,0)</f>
        <v>15.022216563390103</v>
      </c>
      <c r="L20" s="12">
        <f>[1]!ripe(L$6,[1]!juhe($S$7,6),$C20,0)</f>
        <v>15.260363891579589</v>
      </c>
      <c r="M20" s="12">
        <f>[1]!ripe(M$6,[1]!juhe($S$7,6),$C20,0)</f>
        <v>15.497093036450348</v>
      </c>
      <c r="N20" s="12">
        <f>[1]!ripe(N$6,[1]!juhe($S$7,6),$C20,0)</f>
        <v>15.732325250182935</v>
      </c>
      <c r="O20" s="117"/>
      <c r="Q20"/>
      <c r="R20"/>
      <c r="S20"/>
      <c r="T20"/>
      <c r="U20"/>
      <c r="V20"/>
      <c r="W20"/>
      <c r="X20"/>
      <c r="Y20"/>
      <c r="AB20" s="11"/>
    </row>
    <row r="21" spans="1:28" x14ac:dyDescent="0.2">
      <c r="A21" s="114"/>
      <c r="B21" s="127" t="str">
        <f>Visangud!C25</f>
        <v>68Y-69Y</v>
      </c>
      <c r="C21" s="116">
        <f>Visangud!D25</f>
        <v>492.90759981935321</v>
      </c>
      <c r="D21" s="10" t="s">
        <v>31</v>
      </c>
      <c r="E21" s="12">
        <f>[1]!ripe(E$6,[1]!juhe($S$7,6),$C21,0)</f>
        <v>13.566369773156845</v>
      </c>
      <c r="F21" s="12">
        <f>[1]!ripe(F$6,[1]!juhe($S$7,6),$C21,0)</f>
        <v>13.81184102624586</v>
      </c>
      <c r="G21" s="12">
        <f>[1]!ripe(G$6,[1]!juhe($S$7,6),$C21,0)</f>
        <v>14.056300223239887</v>
      </c>
      <c r="H21" s="12">
        <f>[1]!ripe(H$6,[1]!juhe($S$7,6),$C21,0)</f>
        <v>14.299644156214773</v>
      </c>
      <c r="I21" s="12">
        <f>[1]!ripe(I$6,[1]!juhe($S$7,6),$C21,0)</f>
        <v>14.541825641702239</v>
      </c>
      <c r="J21" s="12">
        <f>[1]!ripe(J$6,[1]!juhe($S$7,6),$C21,0)</f>
        <v>14.782705096517645</v>
      </c>
      <c r="K21" s="12">
        <f>[1]!ripe(K$6,[1]!juhe($S$7,6),$C21,0)</f>
        <v>15.022273106549099</v>
      </c>
      <c r="L21" s="12">
        <f>[1]!ripe(L$6,[1]!juhe($S$7,6),$C21,0)</f>
        <v>15.260421331117771</v>
      </c>
      <c r="M21" s="12">
        <f>[1]!ripe(M$6,[1]!juhe($S$7,6),$C21,0)</f>
        <v>15.497151367029717</v>
      </c>
      <c r="N21" s="12">
        <f>[1]!ripe(N$6,[1]!juhe($S$7,6),$C21,0)</f>
        <v>15.732384466169089</v>
      </c>
      <c r="O21" s="117"/>
      <c r="Q21"/>
      <c r="R21"/>
      <c r="S21"/>
      <c r="T21"/>
      <c r="U21"/>
      <c r="V21"/>
      <c r="W21"/>
      <c r="X21"/>
      <c r="Y21"/>
      <c r="AB21" s="11"/>
    </row>
    <row r="22" spans="1:28" x14ac:dyDescent="0.2">
      <c r="A22" s="114"/>
      <c r="B22" s="127" t="str">
        <f>Visangud!C26</f>
        <v>69Y-70Y</v>
      </c>
      <c r="C22" s="116">
        <f>Visangud!D26</f>
        <v>515.73893093897698</v>
      </c>
      <c r="D22" s="10" t="s">
        <v>31</v>
      </c>
      <c r="E22" s="12">
        <f>[1]!ripe(E$6,[1]!juhe($S$7,6),$C22,0)</f>
        <v>14.85225691422381</v>
      </c>
      <c r="F22" s="12">
        <f>[1]!ripe(F$6,[1]!juhe($S$7,6),$C22,0)</f>
        <v>15.120995138000396</v>
      </c>
      <c r="G22" s="12">
        <f>[1]!ripe(G$6,[1]!juhe($S$7,6),$C22,0)</f>
        <v>15.388625378035881</v>
      </c>
      <c r="H22" s="12">
        <f>[1]!ripe(H$6,[1]!juhe($S$7,6),$C22,0)</f>
        <v>15.655034643852293</v>
      </c>
      <c r="I22" s="12">
        <f>[1]!ripe(I$6,[1]!juhe($S$7,6),$C22,0)</f>
        <v>15.920171279700543</v>
      </c>
      <c r="J22" s="12">
        <f>[1]!ripe(J$6,[1]!juhe($S$7,6),$C22,0)</f>
        <v>16.183882472016371</v>
      </c>
      <c r="K22" s="12">
        <f>[1]!ripe(K$6,[1]!juhe($S$7,6),$C22,0)</f>
        <v>16.446157914372129</v>
      </c>
      <c r="L22" s="12">
        <f>[1]!ripe(L$6,[1]!juhe($S$7,6),$C22,0)</f>
        <v>16.70687899702747</v>
      </c>
      <c r="M22" s="12">
        <f>[1]!ripe(M$6,[1]!juhe($S$7,6),$C22,0)</f>
        <v>16.966047468141575</v>
      </c>
      <c r="N22" s="12">
        <f>[1]!ripe(N$6,[1]!juhe($S$7,6),$C22,0)</f>
        <v>17.223577115465499</v>
      </c>
      <c r="O22" s="117"/>
      <c r="Q22"/>
      <c r="R22"/>
      <c r="S22"/>
      <c r="T22"/>
      <c r="U22"/>
      <c r="V22"/>
      <c r="W22"/>
      <c r="X22"/>
      <c r="Y22"/>
      <c r="AB22" s="11"/>
    </row>
    <row r="23" spans="1:28" x14ac:dyDescent="0.2">
      <c r="A23" s="114"/>
      <c r="B23" s="127" t="str">
        <f>Visangud!C27</f>
        <v>70Y-71Y</v>
      </c>
      <c r="C23" s="116">
        <f>Visangud!D27</f>
        <v>497.08748870305539</v>
      </c>
      <c r="D23" s="10" t="s">
        <v>31</v>
      </c>
      <c r="E23" s="12">
        <f>[1]!ripe(E$6,[1]!juhe($S$7,6),$C23,0)</f>
        <v>13.797432768277753</v>
      </c>
      <c r="F23" s="12">
        <f>[1]!ripe(F$6,[1]!juhe($S$7,6),$C23,0)</f>
        <v>14.047084898337046</v>
      </c>
      <c r="G23" s="12">
        <f>[1]!ripe(G$6,[1]!juhe($S$7,6),$C23,0)</f>
        <v>14.295707734918285</v>
      </c>
      <c r="H23" s="12">
        <f>[1]!ripe(H$6,[1]!juhe($S$7,6),$C23,0)</f>
        <v>14.543196312255507</v>
      </c>
      <c r="I23" s="12">
        <f>[1]!ripe(I$6,[1]!juhe($S$7,6),$C23,0)</f>
        <v>14.789502643249564</v>
      </c>
      <c r="J23" s="12">
        <f>[1]!ripe(J$6,[1]!juhe($S$7,6),$C23,0)</f>
        <v>15.034484767328996</v>
      </c>
      <c r="K23" s="12">
        <f>[1]!ripe(K$6,[1]!juhe($S$7,6),$C23,0)</f>
        <v>15.278133110040351</v>
      </c>
      <c r="L23" s="12">
        <f>[1]!ripe(L$6,[1]!juhe($S$7,6),$C23,0)</f>
        <v>15.520337485441681</v>
      </c>
      <c r="M23" s="12">
        <f>[1]!ripe(M$6,[1]!juhe($S$7,6),$C23,0)</f>
        <v>15.761099517535918</v>
      </c>
      <c r="N23" s="12">
        <f>[1]!ripe(N$6,[1]!juhe($S$7,6),$C23,0)</f>
        <v>16.000339116965904</v>
      </c>
      <c r="O23" s="117"/>
      <c r="Q23"/>
      <c r="R23"/>
      <c r="S23"/>
      <c r="T23"/>
      <c r="U23"/>
      <c r="V23"/>
      <c r="W23"/>
      <c r="X23"/>
      <c r="Y23"/>
      <c r="AB23" s="11"/>
    </row>
    <row r="24" spans="1:28" x14ac:dyDescent="0.2">
      <c r="A24" s="114"/>
      <c r="B24" s="127" t="str">
        <f>Visangud!C28</f>
        <v>71Y-72Y</v>
      </c>
      <c r="C24" s="116">
        <f>Visangud!D28</f>
        <v>496.92471816638732</v>
      </c>
      <c r="D24" s="10" t="s">
        <v>31</v>
      </c>
      <c r="E24" s="12">
        <f>[1]!ripe(E$6,[1]!juhe($S$7,6),$C24,0)</f>
        <v>13.788398351226686</v>
      </c>
      <c r="F24" s="12">
        <f>[1]!ripe(F$6,[1]!juhe($S$7,6),$C24,0)</f>
        <v>14.03788701163923</v>
      </c>
      <c r="G24" s="12">
        <f>[1]!ripe(G$6,[1]!juhe($S$7,6),$C24,0)</f>
        <v>14.286347052544505</v>
      </c>
      <c r="H24" s="12">
        <f>[1]!ripe(H$6,[1]!juhe($S$7,6),$C24,0)</f>
        <v>14.533673576907047</v>
      </c>
      <c r="I24" s="12">
        <f>[1]!ripe(I$6,[1]!juhe($S$7,6),$C24,0)</f>
        <v>14.779818629049169</v>
      </c>
      <c r="J24" s="12">
        <f>[1]!ripe(J$6,[1]!juhe($S$7,6),$C24,0)</f>
        <v>15.024640341353734</v>
      </c>
      <c r="K24" s="12">
        <f>[1]!ripe(K$6,[1]!juhe($S$7,6),$C24,0)</f>
        <v>15.268129145636539</v>
      </c>
      <c r="L24" s="12">
        <f>[1]!ripe(L$6,[1]!juhe($S$7,6),$C24,0)</f>
        <v>15.510174928104263</v>
      </c>
      <c r="M24" s="12">
        <f>[1]!ripe(M$6,[1]!juhe($S$7,6),$C24,0)</f>
        <v>15.750779311696453</v>
      </c>
      <c r="N24" s="12">
        <f>[1]!ripe(N$6,[1]!juhe($S$7,6),$C24,0)</f>
        <v>15.98986225949764</v>
      </c>
      <c r="O24" s="117"/>
      <c r="Q24"/>
      <c r="R24"/>
      <c r="S24"/>
      <c r="T24"/>
      <c r="U24"/>
      <c r="V24"/>
      <c r="W24"/>
      <c r="X24"/>
      <c r="Y24"/>
      <c r="AB24" s="11"/>
    </row>
    <row r="25" spans="1:28" x14ac:dyDescent="0.2">
      <c r="A25" s="114"/>
      <c r="B25" s="127" t="str">
        <f>Visangud!C29</f>
        <v>72Y-73Y</v>
      </c>
      <c r="C25" s="116">
        <f>Visangud!D29</f>
        <v>486.73160165741831</v>
      </c>
      <c r="D25" s="10" t="s">
        <v>31</v>
      </c>
      <c r="E25" s="12">
        <f>[1]!ripe(E$6,[1]!juhe($S$7,6),$C25,0)</f>
        <v>13.228533766155035</v>
      </c>
      <c r="F25" s="12">
        <f>[1]!ripe(F$6,[1]!juhe($S$7,6),$C25,0)</f>
        <v>13.467892180705519</v>
      </c>
      <c r="G25" s="12">
        <f>[1]!ripe(G$6,[1]!juhe($S$7,6),$C25,0)</f>
        <v>13.706263741849405</v>
      </c>
      <c r="H25" s="12">
        <f>[1]!ripe(H$6,[1]!juhe($S$7,6),$C25,0)</f>
        <v>13.943547811793946</v>
      </c>
      <c r="I25" s="12">
        <f>[1]!ripe(I$6,[1]!juhe($S$7,6),$C25,0)</f>
        <v>14.179698382055385</v>
      </c>
      <c r="J25" s="12">
        <f>[1]!ripe(J$6,[1]!juhe($S$7,6),$C25,0)</f>
        <v>14.414579345414024</v>
      </c>
      <c r="K25" s="12">
        <f>[1]!ripe(K$6,[1]!juhe($S$7,6),$C25,0)</f>
        <v>14.648181522192537</v>
      </c>
      <c r="L25" s="12">
        <f>[1]!ripe(L$6,[1]!juhe($S$7,6),$C25,0)</f>
        <v>14.880399269661723</v>
      </c>
      <c r="M25" s="12">
        <f>[1]!ripe(M$6,[1]!juhe($S$7,6),$C25,0)</f>
        <v>15.111234144863239</v>
      </c>
      <c r="N25" s="12">
        <f>[1]!ripe(N$6,[1]!juhe($S$7,6),$C25,0)</f>
        <v>15.340609360703194</v>
      </c>
      <c r="O25" s="117"/>
      <c r="Q25"/>
      <c r="R25"/>
      <c r="S25"/>
      <c r="T25"/>
      <c r="U25"/>
      <c r="V25"/>
      <c r="W25"/>
      <c r="X25"/>
      <c r="Y25"/>
      <c r="AB25" s="11"/>
    </row>
    <row r="26" spans="1:28" x14ac:dyDescent="0.2">
      <c r="A26" s="114"/>
      <c r="B26" s="127" t="str">
        <f>Visangud!C30</f>
        <v>73Y-74Y</v>
      </c>
      <c r="C26" s="116">
        <f>Visangud!D30</f>
        <v>486.79097118680409</v>
      </c>
      <c r="D26" s="10" t="s">
        <v>31</v>
      </c>
      <c r="E26" s="12">
        <f>[1]!ripe(E$6,[1]!juhe($S$7,6),$C26,0)</f>
        <v>13.231761087823514</v>
      </c>
      <c r="F26" s="12">
        <f>[1]!ripe(F$6,[1]!juhe($S$7,6),$C26,0)</f>
        <v>13.471177897855425</v>
      </c>
      <c r="G26" s="12">
        <f>[1]!ripe(G$6,[1]!juhe($S$7,6),$C26,0)</f>
        <v>13.709607613721369</v>
      </c>
      <c r="H26" s="12">
        <f>[1]!ripe(H$6,[1]!juhe($S$7,6),$C26,0)</f>
        <v>13.946949573076335</v>
      </c>
      <c r="I26" s="12">
        <f>[1]!ripe(I$6,[1]!juhe($S$7,6),$C26,0)</f>
        <v>14.183157756212028</v>
      </c>
      <c r="J26" s="12">
        <f>[1]!ripe(J$6,[1]!juhe($S$7,6),$C26,0)</f>
        <v>14.418096022703121</v>
      </c>
      <c r="K26" s="12">
        <f>[1]!ripe(K$6,[1]!juhe($S$7,6),$C26,0)</f>
        <v>14.65175519063275</v>
      </c>
      <c r="L26" s="12">
        <f>[1]!ripe(L$6,[1]!juhe($S$7,6),$C26,0)</f>
        <v>14.884029591498409</v>
      </c>
      <c r="M26" s="12">
        <f>[1]!ripe(M$6,[1]!juhe($S$7,6),$C26,0)</f>
        <v>15.114920782721621</v>
      </c>
      <c r="N26" s="12">
        <f>[1]!ripe(N$6,[1]!juhe($S$7,6),$C26,0)</f>
        <v>15.344351958475</v>
      </c>
      <c r="O26" s="117"/>
      <c r="Q26"/>
      <c r="R26"/>
      <c r="S26"/>
      <c r="T26"/>
      <c r="U26"/>
      <c r="V26"/>
      <c r="W26"/>
      <c r="X26"/>
      <c r="Y26"/>
      <c r="AB26" s="11"/>
    </row>
    <row r="27" spans="1:28" x14ac:dyDescent="0.2">
      <c r="A27" s="114"/>
      <c r="B27" s="127" t="str">
        <f>Visangud!C31</f>
        <v>74Y-75Y</v>
      </c>
      <c r="C27" s="116">
        <f>Visangud!D31</f>
        <v>486.75769226378679</v>
      </c>
      <c r="D27" s="10" t="s">
        <v>31</v>
      </c>
      <c r="E27" s="12">
        <f>[1]!ripe(E$6,[1]!juhe($S$7,6),$C27,0)</f>
        <v>13.229952000420283</v>
      </c>
      <c r="F27" s="12">
        <f>[1]!ripe(F$6,[1]!juhe($S$7,6),$C27,0)</f>
        <v>13.469336076643573</v>
      </c>
      <c r="G27" s="12">
        <f>[1]!ripe(G$6,[1]!juhe($S$7,6),$C27,0)</f>
        <v>13.707733193659474</v>
      </c>
      <c r="H27" s="12">
        <f>[1]!ripe(H$6,[1]!juhe($S$7,6),$C27,0)</f>
        <v>13.945042702885837</v>
      </c>
      <c r="I27" s="12">
        <f>[1]!ripe(I$6,[1]!juhe($S$7,6),$C27,0)</f>
        <v>14.181218590906328</v>
      </c>
      <c r="J27" s="12">
        <f>[1]!ripe(J$6,[1]!juhe($S$7,6),$C27,0)</f>
        <v>14.416124735909161</v>
      </c>
      <c r="K27" s="12">
        <f>[1]!ripe(K$6,[1]!juhe($S$7,6),$C27,0)</f>
        <v>14.649751957232851</v>
      </c>
      <c r="L27" s="12">
        <f>[1]!ripe(L$6,[1]!juhe($S$7,6),$C27,0)</f>
        <v>14.881994600822219</v>
      </c>
      <c r="M27" s="12">
        <f>[1]!ripe(M$6,[1]!juhe($S$7,6),$C27,0)</f>
        <v>15.112854223885849</v>
      </c>
      <c r="N27" s="12">
        <f>[1]!ripe(N$6,[1]!juhe($S$7,6),$C27,0)</f>
        <v>15.34225403109749</v>
      </c>
      <c r="O27" s="117"/>
      <c r="Q27"/>
      <c r="R27"/>
      <c r="S27"/>
      <c r="T27"/>
      <c r="U27"/>
      <c r="V27"/>
      <c r="W27"/>
      <c r="X27"/>
      <c r="Y27"/>
      <c r="AB27" s="11"/>
    </row>
    <row r="28" spans="1:28" x14ac:dyDescent="0.2">
      <c r="A28" s="114"/>
      <c r="B28" s="127" t="str">
        <f>Visangud!C32</f>
        <v>75Y-76Y</v>
      </c>
      <c r="C28" s="116">
        <f>Visangud!D32</f>
        <v>486.75806819534404</v>
      </c>
      <c r="D28" s="10" t="s">
        <v>31</v>
      </c>
      <c r="E28" s="12">
        <f>[1]!ripe(E$6,[1]!juhe($S$7,6),$C28,0)</f>
        <v>13.229972435879066</v>
      </c>
      <c r="F28" s="12">
        <f>[1]!ripe(F$6,[1]!juhe($S$7,6),$C28,0)</f>
        <v>13.469356881863593</v>
      </c>
      <c r="G28" s="12">
        <f>[1]!ripe(G$6,[1]!juhe($S$7,6),$C28,0)</f>
        <v>13.707754367116237</v>
      </c>
      <c r="H28" s="12">
        <f>[1]!ripe(H$6,[1]!juhe($S$7,6),$C28,0)</f>
        <v>13.94506424289939</v>
      </c>
      <c r="I28" s="12">
        <f>[1]!ripe(I$6,[1]!juhe($S$7,6),$C28,0)</f>
        <v>14.181240495725634</v>
      </c>
      <c r="J28" s="12">
        <f>[1]!ripe(J$6,[1]!juhe($S$7,6),$C28,0)</f>
        <v>14.416147003572931</v>
      </c>
      <c r="K28" s="12">
        <f>[1]!ripe(K$6,[1]!juhe($S$7,6),$C28,0)</f>
        <v>14.649774585765615</v>
      </c>
      <c r="L28" s="12">
        <f>[1]!ripe(L$6,[1]!juhe($S$7,6),$C28,0)</f>
        <v>14.882017588085306</v>
      </c>
      <c r="M28" s="12">
        <f>[1]!ripe(M$6,[1]!juhe($S$7,6),$C28,0)</f>
        <v>15.112877567742999</v>
      </c>
      <c r="N28" s="12">
        <f>[1]!ripe(N$6,[1]!juhe($S$7,6),$C28,0)</f>
        <v>15.342277729293814</v>
      </c>
      <c r="O28" s="117"/>
      <c r="Q28"/>
      <c r="R28"/>
      <c r="S28"/>
      <c r="T28"/>
      <c r="U28"/>
      <c r="V28"/>
      <c r="W28"/>
      <c r="X28"/>
      <c r="Y28"/>
      <c r="AB28" s="11"/>
    </row>
    <row r="29" spans="1:28" x14ac:dyDescent="0.2">
      <c r="A29" s="114"/>
      <c r="B29" s="127" t="str">
        <f>Visangud!C33</f>
        <v>76Y-77Y</v>
      </c>
      <c r="C29" s="116">
        <f>Visangud!D33</f>
        <v>486.75769226378679</v>
      </c>
      <c r="D29" s="10" t="s">
        <v>31</v>
      </c>
      <c r="E29" s="12">
        <f>[1]!ripe(E$6,[1]!juhe($S$7,6),$C29,0)</f>
        <v>13.229952000420283</v>
      </c>
      <c r="F29" s="12">
        <f>[1]!ripe(F$6,[1]!juhe($S$7,6),$C29,0)</f>
        <v>13.469336076643573</v>
      </c>
      <c r="G29" s="12">
        <f>[1]!ripe(G$6,[1]!juhe($S$7,6),$C29,0)</f>
        <v>13.707733193659474</v>
      </c>
      <c r="H29" s="12">
        <f>[1]!ripe(H$6,[1]!juhe($S$7,6),$C29,0)</f>
        <v>13.945042702885837</v>
      </c>
      <c r="I29" s="12">
        <f>[1]!ripe(I$6,[1]!juhe($S$7,6),$C29,0)</f>
        <v>14.181218590906328</v>
      </c>
      <c r="J29" s="12">
        <f>[1]!ripe(J$6,[1]!juhe($S$7,6),$C29,0)</f>
        <v>14.416124735909161</v>
      </c>
      <c r="K29" s="12">
        <f>[1]!ripe(K$6,[1]!juhe($S$7,6),$C29,0)</f>
        <v>14.649751957232851</v>
      </c>
      <c r="L29" s="12">
        <f>[1]!ripe(L$6,[1]!juhe($S$7,6),$C29,0)</f>
        <v>14.881994600822219</v>
      </c>
      <c r="M29" s="12">
        <f>[1]!ripe(M$6,[1]!juhe($S$7,6),$C29,0)</f>
        <v>15.112854223885849</v>
      </c>
      <c r="N29" s="12">
        <f>[1]!ripe(N$6,[1]!juhe($S$7,6),$C29,0)</f>
        <v>15.34225403109749</v>
      </c>
      <c r="O29" s="117"/>
      <c r="Q29"/>
      <c r="R29"/>
      <c r="S29"/>
      <c r="T29"/>
      <c r="U29"/>
      <c r="V29"/>
      <c r="W29"/>
      <c r="X29"/>
      <c r="Y29"/>
      <c r="AB29" s="11"/>
    </row>
    <row r="30" spans="1:28" x14ac:dyDescent="0.2">
      <c r="A30" s="114"/>
      <c r="B30" s="127" t="str">
        <f>Visangud!C34</f>
        <v>77Y-78Y</v>
      </c>
      <c r="C30" s="116">
        <f>Visangud!D34</f>
        <v>484.64354647988716</v>
      </c>
      <c r="D30" s="10" t="s">
        <v>31</v>
      </c>
      <c r="E30" s="12">
        <f>[1]!ripe(E$6,[1]!juhe($S$7,6),$C30,0)</f>
        <v>13.115277671839667</v>
      </c>
      <c r="F30" s="12">
        <f>[1]!ripe(F$6,[1]!juhe($S$7,6),$C30,0)</f>
        <v>13.352586819279169</v>
      </c>
      <c r="G30" s="12">
        <f>[1]!ripe(G$6,[1]!juhe($S$7,6),$C30,0)</f>
        <v>13.588917562257697</v>
      </c>
      <c r="H30" s="12">
        <f>[1]!ripe(H$6,[1]!juhe($S$7,6),$C30,0)</f>
        <v>13.824170124592987</v>
      </c>
      <c r="I30" s="12">
        <f>[1]!ripe(I$6,[1]!juhe($S$7,6),$C30,0)</f>
        <v>14.058298891702924</v>
      </c>
      <c r="J30" s="12">
        <f>[1]!ripe(J$6,[1]!juhe($S$7,6),$C30,0)</f>
        <v>14.291168921649799</v>
      </c>
      <c r="K30" s="12">
        <f>[1]!ripe(K$6,[1]!juhe($S$7,6),$C30,0)</f>
        <v>14.522771113348091</v>
      </c>
      <c r="L30" s="12">
        <f>[1]!ripe(L$6,[1]!juhe($S$7,6),$C30,0)</f>
        <v>14.753000728528848</v>
      </c>
      <c r="M30" s="12">
        <f>[1]!ripe(M$6,[1]!juhe($S$7,6),$C30,0)</f>
        <v>14.981859310903113</v>
      </c>
      <c r="N30" s="12">
        <f>[1]!ripe(N$6,[1]!juhe($S$7,6),$C30,0)</f>
        <v>15.209270730789713</v>
      </c>
      <c r="O30" s="117"/>
      <c r="Q30"/>
      <c r="R30"/>
      <c r="S30"/>
      <c r="T30"/>
      <c r="U30"/>
      <c r="V30"/>
      <c r="W30"/>
      <c r="X30"/>
      <c r="Y30"/>
      <c r="AB30" s="11"/>
    </row>
    <row r="31" spans="1:28" x14ac:dyDescent="0.2">
      <c r="A31" s="114"/>
      <c r="B31" s="127" t="str">
        <f>Visangud!C35</f>
        <v>78Y-79Y</v>
      </c>
      <c r="C31" s="116">
        <f>Visangud!D35</f>
        <v>488.56196610622521</v>
      </c>
      <c r="D31" s="10" t="s">
        <v>31</v>
      </c>
      <c r="E31" s="12">
        <f>[1]!ripe(E$6,[1]!juhe($S$7,6),$C31,0)</f>
        <v>13.328213197909884</v>
      </c>
      <c r="F31" s="12">
        <f>[1]!ripe(F$6,[1]!juhe($S$7,6),$C31,0)</f>
        <v>13.569375222079536</v>
      </c>
      <c r="G31" s="12">
        <f>[1]!ripe(G$6,[1]!juhe($S$7,6),$C31,0)</f>
        <v>13.809542956720906</v>
      </c>
      <c r="H31" s="12">
        <f>[1]!ripe(H$6,[1]!juhe($S$7,6),$C31,0)</f>
        <v>14.048615005716993</v>
      </c>
      <c r="I31" s="12">
        <f>[1]!ripe(I$6,[1]!juhe($S$7,6),$C31,0)</f>
        <v>14.286545013901662</v>
      </c>
      <c r="J31" s="12">
        <f>[1]!ripe(J$6,[1]!juhe($S$7,6),$C31,0)</f>
        <v>14.523195848462318</v>
      </c>
      <c r="K31" s="12">
        <f>[1]!ripe(K$6,[1]!juhe($S$7,6),$C31,0)</f>
        <v>14.758558260551078</v>
      </c>
      <c r="L31" s="12">
        <f>[1]!ripe(L$6,[1]!juhe($S$7,6),$C31,0)</f>
        <v>14.992525811401372</v>
      </c>
      <c r="M31" s="12">
        <f>[1]!ripe(M$6,[1]!juhe($S$7,6),$C31,0)</f>
        <v>15.225100069787453</v>
      </c>
      <c r="N31" s="12">
        <f>[1]!ripe(N$6,[1]!juhe($S$7,6),$C31,0)</f>
        <v>15.45620367001057</v>
      </c>
      <c r="O31" s="117"/>
      <c r="Q31"/>
      <c r="R31"/>
      <c r="S31"/>
      <c r="T31"/>
      <c r="U31"/>
      <c r="V31"/>
      <c r="W31"/>
      <c r="X31"/>
      <c r="Y31"/>
      <c r="AB31" s="11"/>
    </row>
    <row r="32" spans="1:28" x14ac:dyDescent="0.2">
      <c r="A32" s="114"/>
      <c r="B32" s="127" t="str">
        <f>Visangud!C36</f>
        <v>79Y-80Y</v>
      </c>
      <c r="C32" s="116">
        <f>Visangud!D36</f>
        <v>484.71104780062262</v>
      </c>
      <c r="D32" s="10" t="s">
        <v>31</v>
      </c>
      <c r="E32" s="12">
        <f>[1]!ripe(E$6,[1]!juhe($S$7,6),$C32,0)</f>
        <v>13.118931327081492</v>
      </c>
      <c r="F32" s="12">
        <f>[1]!ripe(F$6,[1]!juhe($S$7,6),$C32,0)</f>
        <v>13.356306584124784</v>
      </c>
      <c r="G32" s="12">
        <f>[1]!ripe(G$6,[1]!juhe($S$7,6),$C32,0)</f>
        <v>13.592703164143099</v>
      </c>
      <c r="H32" s="12">
        <f>[1]!ripe(H$6,[1]!juhe($S$7,6),$C32,0)</f>
        <v>13.828021263158513</v>
      </c>
      <c r="I32" s="12">
        <f>[1]!ripe(I$6,[1]!juhe($S$7,6),$C32,0)</f>
        <v>14.0622152538816</v>
      </c>
      <c r="J32" s="12">
        <f>[1]!ripe(J$6,[1]!juhe($S$7,6),$C32,0)</f>
        <v>14.295150156782512</v>
      </c>
      <c r="K32" s="12">
        <f>[1]!ripe(K$6,[1]!juhe($S$7,6),$C32,0)</f>
        <v>14.526816868240346</v>
      </c>
      <c r="L32" s="12">
        <f>[1]!ripe(L$6,[1]!juhe($S$7,6),$C32,0)</f>
        <v>14.757110620808154</v>
      </c>
      <c r="M32" s="12">
        <f>[1]!ripe(M$6,[1]!juhe($S$7,6),$C32,0)</f>
        <v>14.986032958627026</v>
      </c>
      <c r="N32" s="12">
        <f>[1]!ripe(N$6,[1]!juhe($S$7,6),$C32,0)</f>
        <v>15.213507730807578</v>
      </c>
      <c r="O32" s="117"/>
      <c r="Q32"/>
      <c r="R32"/>
      <c r="S32"/>
      <c r="T32"/>
      <c r="U32"/>
      <c r="V32"/>
      <c r="W32"/>
      <c r="X32"/>
      <c r="Y32"/>
      <c r="AB32" s="11"/>
    </row>
    <row r="33" spans="1:28" x14ac:dyDescent="0.2">
      <c r="A33" s="114"/>
      <c r="B33" s="127" t="str">
        <f>Visangud!C37</f>
        <v>80Y-81Y</v>
      </c>
      <c r="C33" s="116">
        <f>Visangud!D37</f>
        <v>484.63429187160625</v>
      </c>
      <c r="D33" s="10" t="s">
        <v>31</v>
      </c>
      <c r="E33" s="12">
        <f>[1]!ripe(E$6,[1]!juhe($S$7,6),$C33,0)</f>
        <v>13.114776785778796</v>
      </c>
      <c r="F33" s="12">
        <f>[1]!ripe(F$6,[1]!juhe($S$7,6),$C33,0)</f>
        <v>13.352076870135759</v>
      </c>
      <c r="G33" s="12">
        <f>[1]!ripe(G$6,[1]!juhe($S$7,6),$C33,0)</f>
        <v>13.588398587398029</v>
      </c>
      <c r="H33" s="12">
        <f>[1]!ripe(H$6,[1]!juhe($S$7,6),$C33,0)</f>
        <v>13.823642165193899</v>
      </c>
      <c r="I33" s="12">
        <f>[1]!ripe(I$6,[1]!juhe($S$7,6),$C33,0)</f>
        <v>14.05776199068332</v>
      </c>
      <c r="J33" s="12">
        <f>[1]!ripe(J$6,[1]!juhe($S$7,6),$C33,0)</f>
        <v>14.290623127082158</v>
      </c>
      <c r="K33" s="12">
        <f>[1]!ripe(K$6,[1]!juhe($S$7,6),$C33,0)</f>
        <v>14.52221647365247</v>
      </c>
      <c r="L33" s="12">
        <f>[1]!ripe(L$6,[1]!juhe($S$7,6),$C33,0)</f>
        <v>14.752437296125368</v>
      </c>
      <c r="M33" s="12">
        <f>[1]!ripe(M$6,[1]!juhe($S$7,6),$C33,0)</f>
        <v>14.981287138152942</v>
      </c>
      <c r="N33" s="12">
        <f>[1]!ripe(N$6,[1]!juhe($S$7,6),$C33,0)</f>
        <v>15.208689872961486</v>
      </c>
      <c r="O33" s="117"/>
      <c r="Q33"/>
      <c r="R33"/>
      <c r="S33"/>
      <c r="T33"/>
      <c r="U33"/>
      <c r="V33"/>
      <c r="W33"/>
      <c r="X33"/>
      <c r="Y33"/>
      <c r="AB33" s="11"/>
    </row>
    <row r="34" spans="1:28" x14ac:dyDescent="0.2">
      <c r="A34" s="114"/>
      <c r="B34" s="127" t="str">
        <f>Visangud!C38</f>
        <v>81Y-82Y</v>
      </c>
      <c r="C34" s="116">
        <f>Visangud!D38</f>
        <v>484.62166110075214</v>
      </c>
      <c r="D34" s="10" t="s">
        <v>31</v>
      </c>
      <c r="E34" s="12">
        <f>[1]!ripe(E$6,[1]!juhe($S$7,6),$C34,0)</f>
        <v>13.114093187508757</v>
      </c>
      <c r="F34" s="12">
        <f>[1]!ripe(F$6,[1]!juhe($S$7,6),$C34,0)</f>
        <v>13.351380902770172</v>
      </c>
      <c r="G34" s="12">
        <f>[1]!ripe(G$6,[1]!juhe($S$7,6),$C34,0)</f>
        <v>13.587690301933572</v>
      </c>
      <c r="H34" s="12">
        <f>[1]!ripe(H$6,[1]!juhe($S$7,6),$C34,0)</f>
        <v>13.822921617827815</v>
      </c>
      <c r="I34" s="12">
        <f>[1]!ripe(I$6,[1]!juhe($S$7,6),$C34,0)</f>
        <v>14.057029239990385</v>
      </c>
      <c r="J34" s="12">
        <f>[1]!ripe(J$6,[1]!juhe($S$7,6),$C34,0)</f>
        <v>14.289878238670632</v>
      </c>
      <c r="K34" s="12">
        <f>[1]!ripe(K$6,[1]!juhe($S$7,6),$C34,0)</f>
        <v>14.521459513604984</v>
      </c>
      <c r="L34" s="12">
        <f>[1]!ripe(L$6,[1]!juhe($S$7,6),$C34,0)</f>
        <v>14.75166833598375</v>
      </c>
      <c r="M34" s="12">
        <f>[1]!ripe(M$6,[1]!juhe($S$7,6),$C34,0)</f>
        <v>14.980506249378553</v>
      </c>
      <c r="N34" s="12">
        <f>[1]!ripe(N$6,[1]!juhe($S$7,6),$C34,0)</f>
        <v>15.207897130983749</v>
      </c>
      <c r="O34" s="117"/>
      <c r="Q34"/>
      <c r="R34"/>
      <c r="S34"/>
      <c r="T34"/>
      <c r="U34"/>
      <c r="V34"/>
      <c r="W34"/>
      <c r="X34"/>
      <c r="Y34"/>
      <c r="AB34" s="11"/>
    </row>
    <row r="35" spans="1:28" x14ac:dyDescent="0.2">
      <c r="A35" s="114"/>
      <c r="B35" s="127" t="str">
        <f>Visangud!C39</f>
        <v>82Y-83Y</v>
      </c>
      <c r="C35" s="116">
        <f>Visangud!D39</f>
        <v>484.16781884778879</v>
      </c>
      <c r="D35" s="10" t="s">
        <v>31</v>
      </c>
      <c r="E35" s="12">
        <f>[1]!ripe(E$6,[1]!juhe($S$7,6),$C35,0)</f>
        <v>13.0895423132316</v>
      </c>
      <c r="F35" s="12">
        <f>[1]!ripe(F$6,[1]!juhe($S$7,6),$C35,0)</f>
        <v>13.326385802515542</v>
      </c>
      <c r="G35" s="12">
        <f>[1]!ripe(G$6,[1]!juhe($S$7,6),$C35,0)</f>
        <v>13.562252807205576</v>
      </c>
      <c r="H35" s="12">
        <f>[1]!ripe(H$6,[1]!juhe($S$7,6),$C35,0)</f>
        <v>13.79704374690453</v>
      </c>
      <c r="I35" s="12">
        <f>[1]!ripe(I$6,[1]!juhe($S$7,6),$C35,0)</f>
        <v>14.03071309653717</v>
      </c>
      <c r="J35" s="12">
        <f>[1]!ripe(J$6,[1]!juhe($S$7,6),$C35,0)</f>
        <v>14.263126178954629</v>
      </c>
      <c r="K35" s="12">
        <f>[1]!ripe(K$6,[1]!juhe($S$7,6),$C35,0)</f>
        <v>14.494273910929923</v>
      </c>
      <c r="L35" s="12">
        <f>[1]!ripe(L$6,[1]!juhe($S$7,6),$C35,0)</f>
        <v>14.724051759716012</v>
      </c>
      <c r="M35" s="12">
        <f>[1]!ripe(M$6,[1]!juhe($S$7,6),$C35,0)</f>
        <v>14.952461265994803</v>
      </c>
      <c r="N35" s="12">
        <f>[1]!ripe(N$6,[1]!juhe($S$7,6),$C35,0)</f>
        <v>15.179426449470037</v>
      </c>
      <c r="O35" s="117"/>
      <c r="Q35"/>
      <c r="R35"/>
      <c r="S35"/>
      <c r="T35"/>
      <c r="U35"/>
      <c r="V35"/>
      <c r="W35"/>
      <c r="X35"/>
      <c r="Y35"/>
      <c r="AB35" s="11"/>
    </row>
    <row r="36" spans="1:28" x14ac:dyDescent="0.2">
      <c r="A36" s="114"/>
      <c r="B36" s="127" t="str">
        <f>Visangud!C40</f>
        <v>83Y-84Y</v>
      </c>
      <c r="C36" s="116">
        <f>Visangud!D40</f>
        <v>484.66025821210201</v>
      </c>
      <c r="D36" s="10" t="s">
        <v>31</v>
      </c>
      <c r="E36" s="12">
        <f>[1]!ripe(E$6,[1]!juhe($S$7,6),$C36,0)</f>
        <v>13.116182183160985</v>
      </c>
      <c r="F36" s="12">
        <f>[1]!ripe(F$6,[1]!juhe($S$7,6),$C36,0)</f>
        <v>13.353507696918905</v>
      </c>
      <c r="G36" s="12">
        <f>[1]!ripe(G$6,[1]!juhe($S$7,6),$C36,0)</f>
        <v>13.589854738738978</v>
      </c>
      <c r="H36" s="12">
        <f>[1]!ripe(H$6,[1]!juhe($S$7,6),$C36,0)</f>
        <v>13.825123525557755</v>
      </c>
      <c r="I36" s="12">
        <f>[1]!ripe(I$6,[1]!juhe($S$7,6),$C36,0)</f>
        <v>14.059268439647251</v>
      </c>
      <c r="J36" s="12">
        <f>[1]!ripe(J$6,[1]!juhe($S$7,6),$C36,0)</f>
        <v>14.292154529763325</v>
      </c>
      <c r="K36" s="12">
        <f>[1]!ripe(K$6,[1]!juhe($S$7,6),$C36,0)</f>
        <v>14.523772694192784</v>
      </c>
      <c r="L36" s="12">
        <f>[1]!ripe(L$6,[1]!juhe($S$7,6),$C36,0)</f>
        <v>14.754018187443274</v>
      </c>
      <c r="M36" s="12">
        <f>[1]!ripe(M$6,[1]!juhe($S$7,6),$C36,0)</f>
        <v>14.982892553332301</v>
      </c>
      <c r="N36" s="12">
        <f>[1]!ripe(N$6,[1]!juhe($S$7,6),$C36,0)</f>
        <v>15.210319656928315</v>
      </c>
      <c r="O36" s="117"/>
      <c r="Q36"/>
      <c r="R36"/>
      <c r="S36"/>
      <c r="T36"/>
      <c r="U36"/>
      <c r="V36"/>
      <c r="W36"/>
      <c r="X36"/>
      <c r="Y36"/>
      <c r="AB36" s="11"/>
    </row>
    <row r="37" spans="1:28" x14ac:dyDescent="0.2">
      <c r="A37" s="114"/>
      <c r="B37" s="127" t="str">
        <f>Visangud!C41</f>
        <v>84Y-85Y</v>
      </c>
      <c r="C37" s="116">
        <f>Visangud!D41</f>
        <v>479.84296522592479</v>
      </c>
      <c r="D37" s="10" t="s">
        <v>31</v>
      </c>
      <c r="E37" s="12">
        <f>[1]!ripe(E$6,[1]!juhe($S$7,6),$C37,0)</f>
        <v>12.85674073140259</v>
      </c>
      <c r="F37" s="12">
        <f>[1]!ripe(F$6,[1]!juhe($S$7,6),$C37,0)</f>
        <v>13.089371885554273</v>
      </c>
      <c r="G37" s="12">
        <f>[1]!ripe(G$6,[1]!juhe($S$7,6),$C37,0)</f>
        <v>13.32104392219431</v>
      </c>
      <c r="H37" s="12">
        <f>[1]!ripe(H$6,[1]!juhe($S$7,6),$C37,0)</f>
        <v>13.551659031993864</v>
      </c>
      <c r="I37" s="12">
        <f>[1]!ripe(I$6,[1]!juhe($S$7,6),$C37,0)</f>
        <v>13.78117249955533</v>
      </c>
      <c r="J37" s="12">
        <f>[1]!ripe(J$6,[1]!juhe($S$7,6),$C37,0)</f>
        <v>14.009452043004826</v>
      </c>
      <c r="K37" s="12">
        <f>[1]!ripe(K$6,[1]!juhe($S$7,6),$C37,0)</f>
        <v>14.236488740663388</v>
      </c>
      <c r="L37" s="12">
        <f>[1]!ripe(L$6,[1]!juhe($S$7,6),$C37,0)</f>
        <v>14.462179918931394</v>
      </c>
      <c r="M37" s="12">
        <f>[1]!ripe(M$6,[1]!juhe($S$7,6),$C37,0)</f>
        <v>14.686527091089248</v>
      </c>
      <c r="N37" s="12">
        <f>[1]!ripe(N$6,[1]!juhe($S$7,6),$C37,0)</f>
        <v>14.909455628173895</v>
      </c>
      <c r="O37" s="117"/>
      <c r="Q37"/>
      <c r="R37"/>
      <c r="S37"/>
      <c r="T37"/>
      <c r="U37"/>
      <c r="V37"/>
      <c r="W37"/>
      <c r="X37"/>
      <c r="Y37"/>
      <c r="AB37" s="11"/>
    </row>
    <row r="38" spans="1:28" x14ac:dyDescent="0.2">
      <c r="A38" s="114"/>
      <c r="B38" s="127" t="str">
        <f>Visangud!C42</f>
        <v>85Y-86Y</v>
      </c>
      <c r="C38" s="116">
        <f>Visangud!D42</f>
        <v>481.2368661378494</v>
      </c>
      <c r="D38" s="10" t="s">
        <v>31</v>
      </c>
      <c r="E38" s="12">
        <f>[1]!ripe(E$6,[1]!juhe($S$7,6),$C38,0)</f>
        <v>12.93154458772527</v>
      </c>
      <c r="F38" s="12">
        <f>[1]!ripe(F$6,[1]!juhe($S$7,6),$C38,0)</f>
        <v>13.165529250343438</v>
      </c>
      <c r="G38" s="12">
        <f>[1]!ripe(G$6,[1]!juhe($S$7,6),$C38,0)</f>
        <v>13.398549215055201</v>
      </c>
      <c r="H38" s="12">
        <f>[1]!ripe(H$6,[1]!juhe($S$7,6),$C38,0)</f>
        <v>13.630506103451657</v>
      </c>
      <c r="I38" s="12">
        <f>[1]!ripe(I$6,[1]!juhe($S$7,6),$C38,0)</f>
        <v>13.861354939969397</v>
      </c>
      <c r="J38" s="12">
        <f>[1]!ripe(J$6,[1]!juhe($S$7,6),$C38,0)</f>
        <v>14.090962673084249</v>
      </c>
      <c r="K38" s="12">
        <f>[1]!ripe(K$6,[1]!juhe($S$7,6),$C38,0)</f>
        <v>14.319320329208601</v>
      </c>
      <c r="L38" s="12">
        <f>[1]!ripe(L$6,[1]!juhe($S$7,6),$C38,0)</f>
        <v>14.546324637361169</v>
      </c>
      <c r="M38" s="12">
        <f>[1]!ripe(M$6,[1]!juhe($S$7,6),$C38,0)</f>
        <v>14.771977119627012</v>
      </c>
      <c r="N38" s="12">
        <f>[1]!ripe(N$6,[1]!juhe($S$7,6),$C38,0)</f>
        <v>14.996202712832389</v>
      </c>
      <c r="O38" s="117"/>
      <c r="Q38"/>
      <c r="R38"/>
      <c r="S38"/>
      <c r="T38"/>
      <c r="U38"/>
      <c r="V38"/>
      <c r="W38"/>
      <c r="X38"/>
      <c r="Y38"/>
      <c r="AB38" s="11"/>
    </row>
    <row r="39" spans="1:28" x14ac:dyDescent="0.2">
      <c r="A39" s="114"/>
      <c r="B39" s="127" t="str">
        <f>Visangud!C43</f>
        <v>86Y-87Y</v>
      </c>
      <c r="C39" s="116">
        <f>Visangud!D43</f>
        <v>498.84288072503989</v>
      </c>
      <c r="D39" s="10" t="s">
        <v>31</v>
      </c>
      <c r="E39" s="12">
        <f>[1]!ripe(E$6,[1]!juhe($S$7,6),$C39,0)</f>
        <v>13.895052074682617</v>
      </c>
      <c r="F39" s="12">
        <f>[1]!ripe(F$6,[1]!juhe($S$7,6),$C39,0)</f>
        <v>14.146470538246712</v>
      </c>
      <c r="G39" s="12">
        <f>[1]!ripe(G$6,[1]!juhe($S$7,6),$C39,0)</f>
        <v>14.396852425897167</v>
      </c>
      <c r="H39" s="12">
        <f>[1]!ripe(H$6,[1]!juhe($S$7,6),$C39,0)</f>
        <v>14.646092029216437</v>
      </c>
      <c r="I39" s="12">
        <f>[1]!ripe(I$6,[1]!juhe($S$7,6),$C39,0)</f>
        <v>14.894141021588053</v>
      </c>
      <c r="J39" s="12">
        <f>[1]!ripe(J$6,[1]!juhe($S$7,6),$C39,0)</f>
        <v>15.140856438044109</v>
      </c>
      <c r="K39" s="12">
        <f>[1]!ripe(K$6,[1]!juhe($S$7,6),$C39,0)</f>
        <v>15.386228636390177</v>
      </c>
      <c r="L39" s="12">
        <f>[1]!ripe(L$6,[1]!juhe($S$7,6),$C39,0)</f>
        <v>15.63014665109905</v>
      </c>
      <c r="M39" s="12">
        <f>[1]!ripe(M$6,[1]!juhe($S$7,6),$C39,0)</f>
        <v>15.87261211766377</v>
      </c>
      <c r="N39" s="12">
        <f>[1]!ripe(N$6,[1]!juhe($S$7,6),$C39,0)</f>
        <v>16.113544380080643</v>
      </c>
      <c r="O39" s="117"/>
      <c r="Q39"/>
      <c r="R39"/>
      <c r="S39"/>
      <c r="T39"/>
      <c r="U39"/>
      <c r="V39"/>
      <c r="W39"/>
      <c r="X39"/>
      <c r="Y39"/>
      <c r="AB39" s="11"/>
    </row>
    <row r="40" spans="1:28" x14ac:dyDescent="0.2">
      <c r="A40" s="114"/>
      <c r="B40" s="127" t="str">
        <f>Visangud!C44</f>
        <v>87Y-88Y</v>
      </c>
      <c r="C40" s="116">
        <f>Visangud!D44</f>
        <v>478.40236657103532</v>
      </c>
      <c r="D40" s="10" t="s">
        <v>31</v>
      </c>
      <c r="E40" s="12">
        <f>[1]!ripe(E$6,[1]!juhe($S$7,6),$C40,0)</f>
        <v>12.779658844229976</v>
      </c>
      <c r="F40" s="12">
        <f>[1]!ripe(F$6,[1]!juhe($S$7,6),$C40,0)</f>
        <v>13.010895270996876</v>
      </c>
      <c r="G40" s="12">
        <f>[1]!ripe(G$6,[1]!juhe($S$7,6),$C40,0)</f>
        <v>13.241178330588808</v>
      </c>
      <c r="H40" s="12">
        <f>[1]!ripe(H$6,[1]!juhe($S$7,6),$C40,0)</f>
        <v>13.47041080008743</v>
      </c>
      <c r="I40" s="12">
        <f>[1]!ripe(I$6,[1]!juhe($S$7,6),$C40,0)</f>
        <v>13.698548232183862</v>
      </c>
      <c r="J40" s="12">
        <f>[1]!ripe(J$6,[1]!juhe($S$7,6),$C40,0)</f>
        <v>13.925459138092974</v>
      </c>
      <c r="K40" s="12">
        <f>[1]!ripe(K$6,[1]!juhe($S$7,6),$C40,0)</f>
        <v>14.15113464962524</v>
      </c>
      <c r="L40" s="12">
        <f>[1]!ripe(L$6,[1]!juhe($S$7,6),$C40,0)</f>
        <v>14.375472708755002</v>
      </c>
      <c r="M40" s="12">
        <f>[1]!ripe(M$6,[1]!juhe($S$7,6),$C40,0)</f>
        <v>14.598474819689871</v>
      </c>
      <c r="N40" s="12">
        <f>[1]!ripe(N$6,[1]!juhe($S$7,6),$C40,0)</f>
        <v>14.820066800900669</v>
      </c>
      <c r="O40" s="117"/>
      <c r="Q40"/>
      <c r="R40"/>
      <c r="S40"/>
      <c r="T40"/>
      <c r="U40"/>
      <c r="V40"/>
      <c r="W40"/>
      <c r="X40"/>
      <c r="Y40"/>
      <c r="AB40" s="11"/>
    </row>
    <row r="41" spans="1:28" x14ac:dyDescent="0.2">
      <c r="A41" s="114"/>
      <c r="B41" s="127" t="str">
        <f>Visangud!C45</f>
        <v>88Y-89Y</v>
      </c>
      <c r="C41" s="116">
        <f>Visangud!D45</f>
        <v>461.75833704303051</v>
      </c>
      <c r="D41" s="10" t="s">
        <v>31</v>
      </c>
      <c r="E41" s="12">
        <f>[1]!ripe(E$6,[1]!juhe($S$7,6),$C41,0)</f>
        <v>11.905896762160292</v>
      </c>
      <c r="F41" s="12">
        <f>[1]!ripe(F$6,[1]!juhe($S$7,6),$C41,0)</f>
        <v>12.121323250323595</v>
      </c>
      <c r="G41" s="12">
        <f>[1]!ripe(G$6,[1]!juhe($S$7,6),$C41,0)</f>
        <v>12.335861554279481</v>
      </c>
      <c r="H41" s="12">
        <f>[1]!ripe(H$6,[1]!juhe($S$7,6),$C41,0)</f>
        <v>12.549421098368398</v>
      </c>
      <c r="I41" s="12">
        <f>[1]!ripe(I$6,[1]!juhe($S$7,6),$C41,0)</f>
        <v>12.761960474202427</v>
      </c>
      <c r="J41" s="12">
        <f>[1]!ripe(J$6,[1]!juhe($S$7,6),$C41,0)</f>
        <v>12.973357183057603</v>
      </c>
      <c r="K41" s="12">
        <f>[1]!ripe(K$6,[1]!juhe($S$7,6),$C41,0)</f>
        <v>13.183602963074179</v>
      </c>
      <c r="L41" s="12">
        <f>[1]!ripe(L$6,[1]!juhe($S$7,6),$C41,0)</f>
        <v>13.392602734067934</v>
      </c>
      <c r="M41" s="12">
        <f>[1]!ripe(M$6,[1]!juhe($S$7,6),$C41,0)</f>
        <v>13.600357897401823</v>
      </c>
      <c r="N41" s="12">
        <f>[1]!ripe(N$6,[1]!juhe($S$7,6),$C41,0)</f>
        <v>13.806799343435374</v>
      </c>
      <c r="O41" s="117"/>
      <c r="Q41"/>
      <c r="R41"/>
      <c r="S41"/>
      <c r="T41"/>
      <c r="U41"/>
      <c r="V41"/>
      <c r="W41"/>
      <c r="X41"/>
      <c r="Y41"/>
      <c r="AB41" s="11"/>
    </row>
    <row r="42" spans="1:28" x14ac:dyDescent="0.2">
      <c r="A42" s="114"/>
      <c r="B42" s="127" t="str">
        <f>Visangud!C46</f>
        <v>89Y-90Y</v>
      </c>
      <c r="C42" s="116">
        <f>Visangud!D46</f>
        <v>463.14652239926642</v>
      </c>
      <c r="D42" s="10" t="s">
        <v>31</v>
      </c>
      <c r="E42" s="12">
        <f>[1]!ripe(E$6,[1]!juhe($S$7,6),$C42,0)</f>
        <v>11.977589826181575</v>
      </c>
      <c r="F42" s="12">
        <f>[1]!ripe(F$6,[1]!juhe($S$7,6),$C42,0)</f>
        <v>12.194313535823973</v>
      </c>
      <c r="G42" s="12">
        <f>[1]!ripe(G$6,[1]!juhe($S$7,6),$C42,0)</f>
        <v>12.410143712930433</v>
      </c>
      <c r="H42" s="12">
        <f>[1]!ripe(H$6,[1]!juhe($S$7,6),$C42,0)</f>
        <v>12.624989236427083</v>
      </c>
      <c r="I42" s="12">
        <f>[1]!ripe(I$6,[1]!juhe($S$7,6),$C42,0)</f>
        <v>12.83880844857946</v>
      </c>
      <c r="J42" s="12">
        <f>[1]!ripe(J$6,[1]!juhe($S$7,6),$C42,0)</f>
        <v>13.051478113019972</v>
      </c>
      <c r="K42" s="12">
        <f>[1]!ripe(K$6,[1]!juhe($S$7,6),$C42,0)</f>
        <v>13.262989918138903</v>
      </c>
      <c r="L42" s="12">
        <f>[1]!ripe(L$6,[1]!juhe($S$7,6),$C42,0)</f>
        <v>13.473248211213068</v>
      </c>
      <c r="M42" s="12">
        <f>[1]!ripe(M$6,[1]!juhe($S$7,6),$C42,0)</f>
        <v>13.682254402043936</v>
      </c>
      <c r="N42" s="12">
        <f>[1]!ripe(N$6,[1]!juhe($S$7,6),$C42,0)</f>
        <v>13.889938964837427</v>
      </c>
      <c r="O42" s="117"/>
      <c r="Q42"/>
      <c r="R42"/>
      <c r="S42"/>
      <c r="T42"/>
      <c r="U42"/>
      <c r="V42"/>
      <c r="W42"/>
      <c r="X42"/>
      <c r="Y42"/>
      <c r="AB42" s="11"/>
    </row>
    <row r="43" spans="1:28" x14ac:dyDescent="0.2">
      <c r="A43" s="114"/>
      <c r="B43" s="127" t="str">
        <f>Visangud!C47</f>
        <v>90Y-91Y</v>
      </c>
      <c r="C43" s="116">
        <f>Visangud!D47</f>
        <v>462.11899245496096</v>
      </c>
      <c r="D43" s="10" t="s">
        <v>31</v>
      </c>
      <c r="E43" s="12">
        <f>[1]!ripe(E$6,[1]!juhe($S$7,6),$C43,0)</f>
        <v>11.924502178187211</v>
      </c>
      <c r="F43" s="12">
        <f>[1]!ripe(F$6,[1]!juhe($S$7,6),$C43,0)</f>
        <v>12.140265314611081</v>
      </c>
      <c r="G43" s="12">
        <f>[1]!ripe(G$6,[1]!juhe($S$7,6),$C43,0)</f>
        <v>12.355138878856769</v>
      </c>
      <c r="H43" s="12">
        <f>[1]!ripe(H$6,[1]!juhe($S$7,6),$C43,0)</f>
        <v>12.569032153721592</v>
      </c>
      <c r="I43" s="12">
        <f>[1]!ripe(I$6,[1]!juhe($S$7,6),$C43,0)</f>
        <v>12.781903666108498</v>
      </c>
      <c r="J43" s="12">
        <f>[1]!ripe(J$6,[1]!juhe($S$7,6),$C43,0)</f>
        <v>12.993630725864033</v>
      </c>
      <c r="K43" s="12">
        <f>[1]!ripe(K$6,[1]!juhe($S$7,6),$C43,0)</f>
        <v>13.204205058217594</v>
      </c>
      <c r="L43" s="12">
        <f>[1]!ripe(L$6,[1]!juhe($S$7,6),$C43,0)</f>
        <v>13.413531434402586</v>
      </c>
      <c r="M43" s="12">
        <f>[1]!ripe(M$6,[1]!juhe($S$7,6),$C43,0)</f>
        <v>13.621611257971885</v>
      </c>
      <c r="N43" s="12">
        <f>[1]!ripe(N$6,[1]!juhe($S$7,6),$C43,0)</f>
        <v>13.828375311286971</v>
      </c>
      <c r="O43" s="117"/>
      <c r="Q43"/>
      <c r="R43"/>
      <c r="S43"/>
      <c r="T43"/>
      <c r="U43"/>
      <c r="V43"/>
      <c r="W43"/>
      <c r="X43"/>
      <c r="Y43"/>
      <c r="AB43" s="11"/>
    </row>
    <row r="44" spans="1:28" x14ac:dyDescent="0.2">
      <c r="A44" s="114"/>
      <c r="B44" s="127" t="str">
        <f>Visangud!C48</f>
        <v>91Y-92Y</v>
      </c>
      <c r="C44" s="116">
        <f>Visangud!D48</f>
        <v>462.82986129804158</v>
      </c>
      <c r="D44" s="10" t="s">
        <v>31</v>
      </c>
      <c r="E44" s="12">
        <f>[1]!ripe(E$6,[1]!juhe($S$7,6),$C44,0)</f>
        <v>11.961216864331634</v>
      </c>
      <c r="F44" s="12">
        <f>[1]!ripe(F$6,[1]!juhe($S$7,6),$C44,0)</f>
        <v>12.17764431996288</v>
      </c>
      <c r="G44" s="12">
        <f>[1]!ripe(G$6,[1]!juhe($S$7,6),$C44,0)</f>
        <v>12.393179464487066</v>
      </c>
      <c r="H44" s="12">
        <f>[1]!ripe(H$6,[1]!juhe($S$7,6),$C44,0)</f>
        <v>12.607731301389761</v>
      </c>
      <c r="I44" s="12">
        <f>[1]!ripe(I$6,[1]!juhe($S$7,6),$C44,0)</f>
        <v>12.82125822988122</v>
      </c>
      <c r="J44" s="12">
        <f>[1]!ripe(J$6,[1]!juhe($S$7,6),$C44,0)</f>
        <v>13.033637182053818</v>
      </c>
      <c r="K44" s="12">
        <f>[1]!ripe(K$6,[1]!juhe($S$7,6),$C44,0)</f>
        <v>13.244859857659526</v>
      </c>
      <c r="L44" s="12">
        <f>[1]!ripe(L$6,[1]!juhe($S$7,6),$C44,0)</f>
        <v>13.454830734729212</v>
      </c>
      <c r="M44" s="12">
        <f>[1]!ripe(M$6,[1]!juhe($S$7,6),$C44,0)</f>
        <v>13.663551221137192</v>
      </c>
      <c r="N44" s="12">
        <f>[1]!ripe(N$6,[1]!juhe($S$7,6),$C44,0)</f>
        <v>13.870951886128806</v>
      </c>
      <c r="O44" s="117"/>
      <c r="Q44"/>
      <c r="R44"/>
      <c r="S44"/>
      <c r="T44"/>
      <c r="U44"/>
      <c r="V44"/>
      <c r="W44"/>
      <c r="X44"/>
      <c r="Y44"/>
      <c r="AB44" s="11"/>
    </row>
    <row r="45" spans="1:28" x14ac:dyDescent="0.2">
      <c r="A45" s="114"/>
      <c r="B45" s="127" t="str">
        <f>Visangud!C49</f>
        <v>92Y-93Y</v>
      </c>
      <c r="C45" s="116">
        <f>Visangud!D49</f>
        <v>448.98664011767869</v>
      </c>
      <c r="D45" s="10" t="s">
        <v>31</v>
      </c>
      <c r="E45" s="12">
        <f>[1]!ripe(E$6,[1]!juhe($S$7,6),$C45,0)</f>
        <v>11.256398474375999</v>
      </c>
      <c r="F45" s="12">
        <f>[1]!ripe(F$6,[1]!juhe($S$7,6),$C45,0)</f>
        <v>11.460072875485251</v>
      </c>
      <c r="G45" s="12">
        <f>[1]!ripe(G$6,[1]!juhe($S$7,6),$C45,0)</f>
        <v>11.66290754519442</v>
      </c>
      <c r="H45" s="12">
        <f>[1]!ripe(H$6,[1]!juhe($S$7,6),$C45,0)</f>
        <v>11.864816848986733</v>
      </c>
      <c r="I45" s="12">
        <f>[1]!ripe(I$6,[1]!juhe($S$7,6),$C45,0)</f>
        <v>12.0657616374118</v>
      </c>
      <c r="J45" s="12">
        <f>[1]!ripe(J$6,[1]!juhe($S$7,6),$C45,0)</f>
        <v>12.265626094376378</v>
      </c>
      <c r="K45" s="12">
        <f>[1]!ripe(K$6,[1]!juhe($S$7,6),$C45,0)</f>
        <v>12.464402408727114</v>
      </c>
      <c r="L45" s="12">
        <f>[1]!ripe(L$6,[1]!juhe($S$7,6),$C45,0)</f>
        <v>12.662000687156343</v>
      </c>
      <c r="M45" s="12">
        <f>[1]!ripe(M$6,[1]!juhe($S$7,6),$C45,0)</f>
        <v>12.858422254578956</v>
      </c>
      <c r="N45" s="12">
        <f>[1]!ripe(N$6,[1]!juhe($S$7,6),$C45,0)</f>
        <v>13.053601771468905</v>
      </c>
      <c r="O45" s="117"/>
      <c r="Q45"/>
      <c r="R45"/>
      <c r="S45"/>
      <c r="T45"/>
      <c r="U45"/>
      <c r="V45"/>
      <c r="W45"/>
      <c r="X45"/>
      <c r="Y45"/>
      <c r="AB45" s="11"/>
    </row>
    <row r="46" spans="1:28" x14ac:dyDescent="0.2">
      <c r="A46" s="114"/>
      <c r="B46" s="127" t="str">
        <f>Visangud!C50</f>
        <v>93Y-94Y</v>
      </c>
      <c r="C46" s="116">
        <f>Visangud!D50</f>
        <v>451.22172685730504</v>
      </c>
      <c r="D46" s="10" t="s">
        <v>31</v>
      </c>
      <c r="E46" s="12">
        <f>[1]!ripe(E$6,[1]!juhe($S$7,6),$C46,0)</f>
        <v>11.368747691060701</v>
      </c>
      <c r="F46" s="12">
        <f>[1]!ripe(F$6,[1]!juhe($S$7,6),$C46,0)</f>
        <v>11.574454950146279</v>
      </c>
      <c r="G46" s="12">
        <f>[1]!ripe(G$6,[1]!juhe($S$7,6),$C46,0)</f>
        <v>11.779314096539551</v>
      </c>
      <c r="H46" s="12">
        <f>[1]!ripe(H$6,[1]!juhe($S$7,6),$C46,0)</f>
        <v>11.983238641012445</v>
      </c>
      <c r="I46" s="12">
        <f>[1]!ripe(I$6,[1]!juhe($S$7,6),$C46,0)</f>
        <v>12.186189043367031</v>
      </c>
      <c r="J46" s="12">
        <f>[1]!ripe(J$6,[1]!juhe($S$7,6),$C46,0)</f>
        <v>12.388048331558863</v>
      </c>
      <c r="K46" s="12">
        <f>[1]!ripe(K$6,[1]!juhe($S$7,6),$C46,0)</f>
        <v>12.588808616472086</v>
      </c>
      <c r="L46" s="12">
        <f>[1]!ripe(L$6,[1]!juhe($S$7,6),$C46,0)</f>
        <v>12.788379107581092</v>
      </c>
      <c r="M46" s="12">
        <f>[1]!ripe(M$6,[1]!juhe($S$7,6),$C46,0)</f>
        <v>12.986761143024637</v>
      </c>
      <c r="N46" s="12">
        <f>[1]!ripe(N$6,[1]!juhe($S$7,6),$C46,0)</f>
        <v>13.183888731128075</v>
      </c>
      <c r="O46" s="117"/>
      <c r="Q46"/>
      <c r="R46"/>
      <c r="S46"/>
      <c r="T46"/>
      <c r="U46"/>
      <c r="V46"/>
      <c r="W46"/>
      <c r="X46"/>
      <c r="Y46"/>
      <c r="AB46" s="11"/>
    </row>
    <row r="47" spans="1:28" x14ac:dyDescent="0.2">
      <c r="A47" s="114"/>
      <c r="B47" s="115"/>
      <c r="C47" s="116">
        <f>Visangud!D51</f>
        <v>0</v>
      </c>
      <c r="D47" s="10" t="s">
        <v>31</v>
      </c>
      <c r="E47" s="12" t="e">
        <f>[1]!ripe(E$6,[1]!juhe($S$7,6),$C47,0)</f>
        <v>#VALUE!</v>
      </c>
      <c r="F47" s="12" t="e">
        <f>[1]!ripe(F$6,[1]!juhe($S$7,6),$C47,0)</f>
        <v>#VALUE!</v>
      </c>
      <c r="G47" s="12" t="e">
        <f>[1]!ripe(G$6,[1]!juhe($S$7,6),$C47,0)</f>
        <v>#VALUE!</v>
      </c>
      <c r="H47" s="12" t="e">
        <f>[1]!ripe(H$6,[1]!juhe($S$7,6),$C47,0)</f>
        <v>#VALUE!</v>
      </c>
      <c r="I47" s="12" t="e">
        <f>[1]!ripe(I$6,[1]!juhe($S$7,6),$C47,0)</f>
        <v>#VALUE!</v>
      </c>
      <c r="J47" s="12" t="e">
        <f>[1]!ripe(J$6,[1]!juhe($S$7,6),$C47,0)</f>
        <v>#VALUE!</v>
      </c>
      <c r="K47" s="12" t="e">
        <f>[1]!ripe(K$6,[1]!juhe($S$7,6),$C47,0)</f>
        <v>#VALUE!</v>
      </c>
      <c r="L47" s="12" t="e">
        <f>[1]!ripe(L$6,[1]!juhe($S$7,6),$C47,0)</f>
        <v>#VALUE!</v>
      </c>
      <c r="M47" s="12" t="e">
        <f>[1]!ripe(M$6,[1]!juhe($S$7,6),$C47,0)</f>
        <v>#VALUE!</v>
      </c>
      <c r="N47" s="12" t="e">
        <f>[1]!ripe(N$6,[1]!juhe($S$7,6),$C47,0)</f>
        <v>#VALUE!</v>
      </c>
      <c r="O47" s="117"/>
      <c r="Q47"/>
      <c r="R47"/>
      <c r="S47"/>
      <c r="T47"/>
      <c r="U47"/>
      <c r="V47"/>
      <c r="W47"/>
      <c r="X47"/>
      <c r="Y47"/>
      <c r="AB47" s="11"/>
    </row>
    <row r="48" spans="1:28" s="128" customFormat="1" hidden="1" x14ac:dyDescent="0.2">
      <c r="A48" s="220">
        <v>2</v>
      </c>
      <c r="B48" s="221" t="str">
        <f>Q49</f>
        <v>94Y - 103Y</v>
      </c>
      <c r="C48" s="222">
        <f>R49</f>
        <v>457.55488064236982</v>
      </c>
      <c r="D48" s="133" t="s">
        <v>137</v>
      </c>
      <c r="E48" s="134">
        <f>[1]!Olekuvorrand($C48,$S49,$X49,$W49,$V49,E$4,[1]!juhe($S49,6),TRUE)</f>
        <v>75.04040002822876</v>
      </c>
      <c r="F48" s="134">
        <f>[1]!Olekuvorrand($C48,$S49,$X49,$W49,$V49,F$4,[1]!juhe($S49,6),TRUE)</f>
        <v>73.567092418670654</v>
      </c>
      <c r="G48" s="134">
        <f>[1]!Olekuvorrand($C48,$S49,$X49,$W49,$V49,G$4,[1]!juhe($S49,6),TRUE)</f>
        <v>72.154343128204346</v>
      </c>
      <c r="H48" s="134">
        <f>[1]!Olekuvorrand($C48,$S49,$X49,$W49,$V49,H$4,[1]!juhe($S49,6),TRUE)</f>
        <v>70.799410343170166</v>
      </c>
      <c r="I48" s="134">
        <f>[1]!Olekuvorrand($C48,$S49,$X49,$W49,$V49,I$4,[1]!juhe($S49,6),TRUE)</f>
        <v>69.499433040618896</v>
      </c>
      <c r="J48" s="134">
        <f>[1]!Olekuvorrand($C48,$S49,$X49,$W49,$V49,J$4,[1]!juhe($S49,6),TRUE)</f>
        <v>68.25178861618042</v>
      </c>
      <c r="K48" s="134">
        <f>[1]!Olekuvorrand($C48,$S49,$X49,$W49,$V49,K$4,[1]!juhe($S49,6),TRUE)</f>
        <v>67.053854465484619</v>
      </c>
      <c r="L48" s="134">
        <f>[1]!Olekuvorrand($C48,$S49,$X49,$W49,$V49,L$4,[1]!juhe($S49,6),TRUE)</f>
        <v>65.903246402740479</v>
      </c>
      <c r="M48" s="134">
        <f>[1]!Olekuvorrand($C48,$S49,$X49,$W49,$V49,M$4,[1]!juhe($S49,6),TRUE)</f>
        <v>64.797580242156982</v>
      </c>
      <c r="N48" s="134">
        <f>[1]!Olekuvorrand($C48,$S49,$X49,$W49,$V49,N$4,[1]!juhe($S49,6),TRUE)</f>
        <v>63.734710216522217</v>
      </c>
      <c r="O48" s="223">
        <f>T49</f>
        <v>65</v>
      </c>
      <c r="Q48"/>
      <c r="R48"/>
      <c r="S48"/>
      <c r="T48"/>
      <c r="U48"/>
      <c r="V48"/>
      <c r="W48"/>
      <c r="X48"/>
      <c r="Y48"/>
    </row>
    <row r="49" spans="1:28" s="128" customFormat="1" x14ac:dyDescent="0.2">
      <c r="A49" s="220"/>
      <c r="B49" s="221"/>
      <c r="C49" s="222"/>
      <c r="D49" s="133" t="s">
        <v>32</v>
      </c>
      <c r="E49" s="134">
        <f>E48*[1]!juhe($S49,2)/10</f>
        <v>3410.5861812829971</v>
      </c>
      <c r="F49" s="134">
        <f>F48*[1]!juhe($S49,2)/10</f>
        <v>3343.6243504285812</v>
      </c>
      <c r="G49" s="134">
        <f>G48*[1]!juhe($S49,2)/10</f>
        <v>3279.4148951768875</v>
      </c>
      <c r="H49" s="134">
        <f>H48*[1]!juhe($S49,2)/10</f>
        <v>3217.833200097084</v>
      </c>
      <c r="I49" s="134">
        <f>I48*[1]!juhe($S49,2)/10</f>
        <v>3158.7492316961288</v>
      </c>
      <c r="J49" s="134">
        <f>J48*[1]!juhe($S49,2)/10</f>
        <v>3102.0437926054001</v>
      </c>
      <c r="K49" s="134">
        <f>K48*[1]!juhe($S49,2)/10</f>
        <v>3047.5976854562759</v>
      </c>
      <c r="L49" s="134">
        <f>L48*[1]!juhe($S49,2)/10</f>
        <v>2995.3025490045547</v>
      </c>
      <c r="M49" s="134">
        <f>M48*[1]!juhe($S49,2)/10</f>
        <v>2945.0500220060349</v>
      </c>
      <c r="N49" s="134">
        <f>N48*[1]!juhe($S49,2)/10</f>
        <v>2896.7425793409348</v>
      </c>
      <c r="O49" s="223"/>
      <c r="Q49" s="137" t="str">
        <f>'Juhtme rež 330'!E$3</f>
        <v>94Y - 103Y</v>
      </c>
      <c r="R49" s="55">
        <f>'Juhtme rež 330'!E$4</f>
        <v>457.55488064236982</v>
      </c>
      <c r="S49" s="3" t="str">
        <f>'Juhtme rež 330'!E$5</f>
        <v>402-AL1/52-ST1A</v>
      </c>
      <c r="T49">
        <f>'Juhtme rež 330'!E$6</f>
        <v>65</v>
      </c>
      <c r="U49">
        <f>'Juhtme rež 330'!E$14</f>
        <v>5</v>
      </c>
      <c r="V49">
        <f>'Juhtme rež 330'!E$15</f>
        <v>6.7865067518866964E-2</v>
      </c>
      <c r="W49">
        <f>'Juhtme rež 330'!E$16</f>
        <v>-5</v>
      </c>
      <c r="X49" s="3">
        <f>'Juhtme rež 330'!E$17</f>
        <v>119.04972791671753</v>
      </c>
      <c r="Y49">
        <v>3</v>
      </c>
    </row>
    <row r="50" spans="1:28" s="128" customFormat="1" x14ac:dyDescent="0.2">
      <c r="A50" s="220"/>
      <c r="B50" s="221"/>
      <c r="C50" s="222"/>
      <c r="D50" s="133" t="str">
        <f>CONCATENATE(Y49,"T, [daN]")</f>
        <v>3T, [daN]</v>
      </c>
      <c r="E50" s="134">
        <f>E49*$Y49</f>
        <v>10231.758543848991</v>
      </c>
      <c r="F50" s="134">
        <f t="shared" ref="F50:N50" si="1">F49*$Y49</f>
        <v>10030.873051285744</v>
      </c>
      <c r="G50" s="134">
        <f t="shared" si="1"/>
        <v>9838.2446855306625</v>
      </c>
      <c r="H50" s="134">
        <f t="shared" si="1"/>
        <v>9653.4996002912521</v>
      </c>
      <c r="I50" s="134">
        <f t="shared" si="1"/>
        <v>9476.2476950883865</v>
      </c>
      <c r="J50" s="134">
        <f t="shared" si="1"/>
        <v>9306.1313778162003</v>
      </c>
      <c r="K50" s="134">
        <f t="shared" si="1"/>
        <v>9142.7930563688278</v>
      </c>
      <c r="L50" s="134">
        <f t="shared" si="1"/>
        <v>8985.9076470136642</v>
      </c>
      <c r="M50" s="134">
        <f t="shared" si="1"/>
        <v>8835.1500660181046</v>
      </c>
      <c r="N50" s="134">
        <f t="shared" si="1"/>
        <v>8690.2277380228043</v>
      </c>
      <c r="O50" s="223"/>
      <c r="Q50"/>
      <c r="R50"/>
      <c r="S50"/>
      <c r="T50"/>
      <c r="U50"/>
      <c r="V50"/>
      <c r="W50"/>
      <c r="X50"/>
      <c r="Y50"/>
    </row>
    <row r="51" spans="1:28" s="128" customFormat="1" x14ac:dyDescent="0.2">
      <c r="A51" s="220"/>
      <c r="B51" s="221"/>
      <c r="C51" s="222"/>
      <c r="D51" s="133" t="s">
        <v>31</v>
      </c>
      <c r="E51" s="135">
        <f>[1]!ripe([1]!Olekuvorrand($C48,$S49,$X49,$W49,$V49,E$4,[1]!juhe($S49,6),TRUE),[1]!juhe($S49,6),$C48,0)</f>
        <v>11.543280543983146</v>
      </c>
      <c r="F51" s="135">
        <f>[1]!ripe([1]!Olekuvorrand($C48,$S49,$X49,$W49,$V49,F$4,[1]!juhe($S49,6),TRUE),[1]!juhe($S49,6),$C48,0)</f>
        <v>11.774454598925111</v>
      </c>
      <c r="G51" s="135">
        <f>[1]!ripe([1]!Olekuvorrand($C48,$S49,$X49,$W49,$V49,G$4,[1]!juhe($S49,6),TRUE),[1]!juhe($S49,6),$C48,0)</f>
        <v>12.004993076015856</v>
      </c>
      <c r="H51" s="135">
        <f>[1]!ripe([1]!Olekuvorrand($C48,$S49,$X49,$W49,$V49,H$4,[1]!juhe($S49,6),TRUE),[1]!juhe($S49,6),$C48,0)</f>
        <v>12.23474016887948</v>
      </c>
      <c r="I51" s="135">
        <f>[1]!ripe([1]!Olekuvorrand($C48,$S49,$X49,$W49,$V49,I$4,[1]!juhe($S49,6),TRUE),[1]!juhe($S49,6),$C48,0)</f>
        <v>12.463589295071056</v>
      </c>
      <c r="J51" s="135">
        <f>[1]!ripe([1]!Olekuvorrand($C48,$S49,$X49,$W49,$V49,J$4,[1]!juhe($S49,6),TRUE),[1]!juhe($S49,6),$C48,0)</f>
        <v>12.691424023035973</v>
      </c>
      <c r="K51" s="135">
        <f>[1]!ripe([1]!Olekuvorrand($C48,$S49,$X49,$W49,$V49,K$4,[1]!juhe($S49,6),TRUE),[1]!juhe($S49,6),$C48,0)</f>
        <v>12.918159538530936</v>
      </c>
      <c r="L51" s="135">
        <f>[1]!ripe([1]!Olekuvorrand($C48,$S49,$X49,$W49,$V49,L$4,[1]!juhe($S49,6),TRUE),[1]!juhe($S49,6),$C48,0)</f>
        <v>13.143698329594661</v>
      </c>
      <c r="M51" s="135">
        <f>[1]!ripe([1]!Olekuvorrand($C48,$S49,$X49,$W49,$V49,M$4,[1]!juhe($S49,6),TRUE),[1]!juhe($S49,6),$C48,0)</f>
        <v>13.367974335174509</v>
      </c>
      <c r="N51" s="135">
        <f>[1]!ripe([1]!Olekuvorrand($C48,$S49,$X49,$W49,$V49,N$4,[1]!juhe($S49,6),TRUE),[1]!juhe($S49,6),$C48,0)</f>
        <v>13.590904967102423</v>
      </c>
      <c r="O51" s="223"/>
      <c r="Q51"/>
      <c r="R51"/>
      <c r="S51"/>
      <c r="T51"/>
      <c r="U51"/>
      <c r="V51"/>
      <c r="W51"/>
      <c r="X51"/>
      <c r="Y51"/>
    </row>
    <row r="52" spans="1:28" s="128" customFormat="1" x14ac:dyDescent="0.2">
      <c r="A52" s="220"/>
      <c r="B52" s="221"/>
      <c r="C52" s="222"/>
      <c r="D52" s="133" t="s">
        <v>247</v>
      </c>
      <c r="E52" s="135">
        <f>[1]!ripe([1]!Olekuvorrand($C48,$S49,$X49,$W49,$V49,E$4,[1]!juhe($S49,6)),[1]!juhe($S49,6),$C48,0)</f>
        <v>12.114312692031191</v>
      </c>
      <c r="F52" s="135">
        <f>[1]!ripe([1]!Olekuvorrand($C48,$S49,$X49,$W49,$V49,F$4,[1]!juhe($S49,6)),[1]!juhe($S49,6),$C48,0)</f>
        <v>12.360634099795885</v>
      </c>
      <c r="G52" s="135">
        <f>[1]!ripe([1]!Olekuvorrand($C48,$S49,$X49,$W49,$V49,G$4,[1]!juhe($S49,6)),[1]!juhe($S49,6),$C48,0)</f>
        <v>12.605054781010944</v>
      </c>
      <c r="H52" s="135">
        <f>[1]!ripe([1]!Olekuvorrand($C48,$S49,$X49,$W49,$V49,H$4,[1]!juhe($S49,6)),[1]!juhe($S49,6),$C48,0)</f>
        <v>12.847513897800686</v>
      </c>
      <c r="I52" s="135">
        <f>[1]!ripe([1]!Olekuvorrand($C48,$S49,$X49,$W49,$V49,I$4,[1]!juhe($S49,6)),[1]!juhe($S49,6),$C48,0)</f>
        <v>13.087945657649584</v>
      </c>
      <c r="J52" s="135">
        <f>[1]!ripe([1]!Olekuvorrand($C48,$S49,$X49,$W49,$V49,J$4,[1]!juhe($S49,6)),[1]!juhe($S49,6),$C48,0)</f>
        <v>13.326344945093041</v>
      </c>
      <c r="K52" s="135">
        <f>[1]!ripe([1]!Olekuvorrand($C48,$S49,$X49,$W49,$V49,K$4,[1]!juhe($S49,6)),[1]!juhe($S49,6),$C48,0)</f>
        <v>13.562645518350974</v>
      </c>
      <c r="L52" s="135">
        <f>[1]!ripe([1]!Olekuvorrand($C48,$S49,$X49,$W49,$V49,L$4,[1]!juhe($S49,6)),[1]!juhe($S49,6),$C48,0)</f>
        <v>13.79685963566741</v>
      </c>
      <c r="M52" s="135">
        <f>[1]!ripe([1]!Olekuvorrand($C48,$S49,$X49,$W49,$V49,M$4,[1]!juhe($S49,6)),[1]!juhe($S49,6),$C48,0)</f>
        <v>14.028978023168158</v>
      </c>
      <c r="N52" s="135">
        <f>[1]!ripe([1]!Olekuvorrand($C48,$S49,$X49,$W49,$V49,N$4,[1]!juhe($S49,6)),[1]!juhe($S49,6),$C48,0)</f>
        <v>14.258988122126194</v>
      </c>
      <c r="O52" s="223"/>
      <c r="Q52"/>
      <c r="R52"/>
      <c r="S52"/>
      <c r="T52"/>
      <c r="U52"/>
      <c r="V52"/>
      <c r="W52"/>
      <c r="X52"/>
      <c r="Y52"/>
      <c r="AB52" s="136"/>
    </row>
    <row r="53" spans="1:28" x14ac:dyDescent="0.2">
      <c r="A53" s="114"/>
      <c r="B53" s="127" t="str">
        <f>Visangud!C51</f>
        <v>94Y-95Y</v>
      </c>
      <c r="C53" s="116">
        <f>Visangud!E51</f>
        <v>493.63888441344938</v>
      </c>
      <c r="D53" s="10" t="s">
        <v>31</v>
      </c>
      <c r="E53" s="12">
        <f>[1]!ripe(E$48,[1]!juhe($S$7,6),$C53,0)</f>
        <v>13.435739985644084</v>
      </c>
      <c r="F53" s="12">
        <f>[1]!ripe(F$48,[1]!juhe($S$7,6),$C53,0)</f>
        <v>13.704813797182538</v>
      </c>
      <c r="G53" s="12">
        <f>[1]!ripe(G$48,[1]!juhe($S$7,6),$C53,0)</f>
        <v>13.973147831261969</v>
      </c>
      <c r="H53" s="12">
        <f>[1]!ripe(H$48,[1]!juhe($S$7,6),$C53,0)</f>
        <v>14.240560737879948</v>
      </c>
      <c r="I53" s="12">
        <f>[1]!ripe(I$48,[1]!juhe($S$7,6),$C53,0)</f>
        <v>14.506928460966654</v>
      </c>
      <c r="J53" s="12">
        <f>[1]!ripe(J$48,[1]!juhe($S$7,6),$C53,0)</f>
        <v>14.772115480633447</v>
      </c>
      <c r="K53" s="12">
        <f>[1]!ripe(K$48,[1]!juhe($S$7,6),$C53,0)</f>
        <v>15.036023077793008</v>
      </c>
      <c r="L53" s="12">
        <f>[1]!ripe(L$48,[1]!juhe($S$7,6),$C53,0)</f>
        <v>15.298537753916705</v>
      </c>
      <c r="M53" s="12">
        <f>[1]!ripe(M$48,[1]!juhe($S$7,6),$C53,0)</f>
        <v>15.559582617593726</v>
      </c>
      <c r="N53" s="12">
        <f>[1]!ripe(N$48,[1]!juhe($S$7,6),$C53,0)</f>
        <v>15.819061540765185</v>
      </c>
      <c r="O53" s="117"/>
      <c r="Q53"/>
      <c r="R53"/>
      <c r="S53"/>
      <c r="T53"/>
      <c r="U53"/>
      <c r="V53"/>
      <c r="W53"/>
      <c r="X53"/>
      <c r="Y53"/>
      <c r="AB53" s="11"/>
    </row>
    <row r="54" spans="1:28" x14ac:dyDescent="0.2">
      <c r="A54" s="114"/>
      <c r="B54" s="127" t="str">
        <f>Visangud!C52</f>
        <v>95Y-96Y</v>
      </c>
      <c r="C54" s="116">
        <f>Visangud!E52</f>
        <v>447.44079265660054</v>
      </c>
      <c r="D54" s="10" t="s">
        <v>31</v>
      </c>
      <c r="E54" s="12">
        <f>[1]!ripe(E$48,[1]!juhe($S$7,6),$C54,0)</f>
        <v>11.038600541499942</v>
      </c>
      <c r="F54" s="12">
        <f>[1]!ripe(F$48,[1]!juhe($S$7,6),$C54,0)</f>
        <v>11.259667511010031</v>
      </c>
      <c r="G54" s="12">
        <f>[1]!ripe(G$48,[1]!juhe($S$7,6),$C54,0)</f>
        <v>11.480126690560763</v>
      </c>
      <c r="H54" s="12">
        <f>[1]!ripe(H$48,[1]!juhe($S$7,6),$C54,0)</f>
        <v>11.699829085735969</v>
      </c>
      <c r="I54" s="12">
        <f>[1]!ripe(I$48,[1]!juhe($S$7,6),$C54,0)</f>
        <v>11.918672773947019</v>
      </c>
      <c r="J54" s="12">
        <f>[1]!ripe(J$48,[1]!juhe($S$7,6),$C54,0)</f>
        <v>12.136546414105313</v>
      </c>
      <c r="K54" s="12">
        <f>[1]!ripe(K$48,[1]!juhe($S$7,6),$C54,0)</f>
        <v>12.353368900103417</v>
      </c>
      <c r="L54" s="12">
        <f>[1]!ripe(L$48,[1]!juhe($S$7,6),$C54,0)</f>
        <v>12.56904698326869</v>
      </c>
      <c r="M54" s="12">
        <f>[1]!ripe(M$48,[1]!juhe($S$7,6),$C54,0)</f>
        <v>12.783517490782222</v>
      </c>
      <c r="N54" s="12">
        <f>[1]!ripe(N$48,[1]!juhe($S$7,6),$C54,0)</f>
        <v>12.996701445286307</v>
      </c>
      <c r="O54" s="117"/>
      <c r="Q54"/>
      <c r="R54"/>
      <c r="S54"/>
      <c r="T54"/>
      <c r="U54"/>
      <c r="V54"/>
      <c r="W54"/>
      <c r="X54"/>
      <c r="Y54"/>
      <c r="AB54" s="11"/>
    </row>
    <row r="55" spans="1:28" x14ac:dyDescent="0.2">
      <c r="A55" s="114"/>
      <c r="B55" s="127" t="str">
        <f>Visangud!C53</f>
        <v>96Y-97Y</v>
      </c>
      <c r="C55" s="116">
        <f>Visangud!E53</f>
        <v>446.49843863781632</v>
      </c>
      <c r="D55" s="10" t="s">
        <v>31</v>
      </c>
      <c r="E55" s="12">
        <f>[1]!ripe(E$48,[1]!juhe($S$7,6),$C55,0)</f>
        <v>10.992152762689331</v>
      </c>
      <c r="F55" s="12">
        <f>[1]!ripe(F$48,[1]!juhe($S$7,6),$C55,0)</f>
        <v>11.212289535507951</v>
      </c>
      <c r="G55" s="12">
        <f>[1]!ripe(G$48,[1]!juhe($S$7,6),$C55,0)</f>
        <v>11.431821075801331</v>
      </c>
      <c r="H55" s="12">
        <f>[1]!ripe(H$48,[1]!juhe($S$7,6),$C55,0)</f>
        <v>11.650599016086</v>
      </c>
      <c r="I55" s="12">
        <f>[1]!ripe(I$48,[1]!juhe($S$7,6),$C55,0)</f>
        <v>11.868521862639096</v>
      </c>
      <c r="J55" s="12">
        <f>[1]!ripe(J$48,[1]!juhe($S$7,6),$C55,0)</f>
        <v>12.085478742868567</v>
      </c>
      <c r="K55" s="12">
        <f>[1]!ripe(K$48,[1]!juhe($S$7,6),$C55,0)</f>
        <v>12.30138889194199</v>
      </c>
      <c r="L55" s="12">
        <f>[1]!ripe(L$48,[1]!juhe($S$7,6),$C55,0)</f>
        <v>12.516159453554735</v>
      </c>
      <c r="M55" s="12">
        <f>[1]!ripe(M$48,[1]!juhe($S$7,6),$C55,0)</f>
        <v>12.729727520703936</v>
      </c>
      <c r="N55" s="12">
        <f>[1]!ripe(N$48,[1]!juhe($S$7,6),$C55,0)</f>
        <v>12.94201444834963</v>
      </c>
      <c r="O55" s="117"/>
      <c r="Q55"/>
      <c r="R55"/>
      <c r="S55"/>
      <c r="T55"/>
      <c r="U55"/>
      <c r="V55"/>
      <c r="W55"/>
      <c r="X55"/>
      <c r="Y55"/>
      <c r="AB55" s="11"/>
    </row>
    <row r="56" spans="1:28" x14ac:dyDescent="0.2">
      <c r="A56" s="114"/>
      <c r="B56" s="127" t="str">
        <f>Visangud!C54</f>
        <v>97Y-98Y</v>
      </c>
      <c r="C56" s="116">
        <f>Visangud!E54</f>
        <v>446.49784774388473</v>
      </c>
      <c r="D56" s="10" t="s">
        <v>31</v>
      </c>
      <c r="E56" s="12">
        <f>[1]!ripe(E$48,[1]!juhe($S$7,6),$C56,0)</f>
        <v>10.992123668782151</v>
      </c>
      <c r="F56" s="12">
        <f>[1]!ripe(F$48,[1]!juhe($S$7,6),$C56,0)</f>
        <v>11.21225985894522</v>
      </c>
      <c r="G56" s="12">
        <f>[1]!ripe(G$48,[1]!juhe($S$7,6),$C56,0)</f>
        <v>11.43179081818497</v>
      </c>
      <c r="H56" s="12">
        <f>[1]!ripe(H$48,[1]!juhe($S$7,6),$C56,0)</f>
        <v>11.65056817941063</v>
      </c>
      <c r="I56" s="12">
        <f>[1]!ripe(I$48,[1]!juhe($S$7,6),$C56,0)</f>
        <v>11.86849044916797</v>
      </c>
      <c r="J56" s="12">
        <f>[1]!ripe(J$48,[1]!juhe($S$7,6),$C56,0)</f>
        <v>12.085446755158392</v>
      </c>
      <c r="K56" s="12">
        <f>[1]!ripe(K$48,[1]!juhe($S$7,6),$C56,0)</f>
        <v>12.301356332763245</v>
      </c>
      <c r="L56" s="12">
        <f>[1]!ripe(L$48,[1]!juhe($S$7,6),$C56,0)</f>
        <v>12.516126325923665</v>
      </c>
      <c r="M56" s="12">
        <f>[1]!ripe(M$48,[1]!juhe($S$7,6),$C56,0)</f>
        <v>12.72969382780329</v>
      </c>
      <c r="N56" s="12">
        <f>[1]!ripe(N$48,[1]!juhe($S$7,6),$C56,0)</f>
        <v>12.941980193570316</v>
      </c>
      <c r="O56" s="117"/>
      <c r="Q56"/>
      <c r="R56"/>
      <c r="S56"/>
      <c r="T56"/>
      <c r="U56"/>
      <c r="V56"/>
      <c r="W56"/>
      <c r="X56"/>
      <c r="Y56"/>
      <c r="AB56" s="11"/>
    </row>
    <row r="57" spans="1:28" x14ac:dyDescent="0.2">
      <c r="A57" s="114"/>
      <c r="B57" s="127" t="str">
        <f>Visangud!C55</f>
        <v>98Y-99Y</v>
      </c>
      <c r="C57" s="116">
        <f>Visangud!E55</f>
        <v>446.49878561655527</v>
      </c>
      <c r="D57" s="10" t="s">
        <v>31</v>
      </c>
      <c r="E57" s="12">
        <f>[1]!ripe(E$48,[1]!juhe($S$7,6),$C57,0)</f>
        <v>10.992169846936243</v>
      </c>
      <c r="F57" s="12">
        <f>[1]!ripe(F$48,[1]!juhe($S$7,6),$C57,0)</f>
        <v>11.212306961896305</v>
      </c>
      <c r="G57" s="12">
        <f>[1]!ripe(G$48,[1]!juhe($S$7,6),$C57,0)</f>
        <v>11.431838843390457</v>
      </c>
      <c r="H57" s="12">
        <f>[1]!ripe(H$48,[1]!juhe($S$7,6),$C57,0)</f>
        <v>11.650617123704642</v>
      </c>
      <c r="I57" s="12">
        <f>[1]!ripe(I$48,[1]!juhe($S$7,6),$C57,0)</f>
        <v>11.868540308958243</v>
      </c>
      <c r="J57" s="12">
        <f>[1]!ripe(J$48,[1]!juhe($S$7,6),$C57,0)</f>
        <v>12.085497526386897</v>
      </c>
      <c r="K57" s="12">
        <f>[1]!ripe(K$48,[1]!juhe($S$7,6),$C57,0)</f>
        <v>12.301408011032649</v>
      </c>
      <c r="L57" s="12">
        <f>[1]!ripe(L$48,[1]!juhe($S$7,6),$C57,0)</f>
        <v>12.51617890644655</v>
      </c>
      <c r="M57" s="12">
        <f>[1]!ripe(M$48,[1]!juhe($S$7,6),$C57,0)</f>
        <v>12.729747305527964</v>
      </c>
      <c r="N57" s="12">
        <f>[1]!ripe(N$48,[1]!juhe($S$7,6),$C57,0)</f>
        <v>12.942034563114696</v>
      </c>
      <c r="O57" s="117"/>
      <c r="Q57"/>
      <c r="R57"/>
      <c r="S57"/>
      <c r="T57"/>
      <c r="U57"/>
      <c r="V57"/>
      <c r="W57"/>
      <c r="X57"/>
      <c r="Y57"/>
      <c r="AB57" s="11"/>
    </row>
    <row r="58" spans="1:28" x14ac:dyDescent="0.2">
      <c r="A58" s="114"/>
      <c r="B58" s="127" t="str">
        <f>Visangud!C56</f>
        <v>99Y-100Y</v>
      </c>
      <c r="C58" s="116">
        <f>Visangud!E56</f>
        <v>446.49750076441694</v>
      </c>
      <c r="D58" s="10" t="s">
        <v>31</v>
      </c>
      <c r="E58" s="12">
        <f>[1]!ripe(E$48,[1]!juhe($S$7,6),$C58,0)</f>
        <v>10.992106584535239</v>
      </c>
      <c r="F58" s="12">
        <f>[1]!ripe(F$48,[1]!juhe($S$7,6),$C58,0)</f>
        <v>11.212242432556867</v>
      </c>
      <c r="G58" s="12">
        <f>[1]!ripe(G$48,[1]!juhe($S$7,6),$C58,0)</f>
        <v>11.431773050595842</v>
      </c>
      <c r="H58" s="12">
        <f>[1]!ripe(H$48,[1]!juhe($S$7,6),$C58,0)</f>
        <v>11.65055007179199</v>
      </c>
      <c r="I58" s="12">
        <f>[1]!ripe(I$48,[1]!juhe($S$7,6),$C58,0)</f>
        <v>11.868472002848822</v>
      </c>
      <c r="J58" s="12">
        <f>[1]!ripe(J$48,[1]!juhe($S$7,6),$C58,0)</f>
        <v>12.085427971640064</v>
      </c>
      <c r="K58" s="12">
        <f>[1]!ripe(K$48,[1]!juhe($S$7,6),$C58,0)</f>
        <v>12.301337213672587</v>
      </c>
      <c r="L58" s="12">
        <f>[1]!ripe(L$48,[1]!juhe($S$7,6),$C58,0)</f>
        <v>12.51610687303185</v>
      </c>
      <c r="M58" s="12">
        <f>[1]!ripe(M$48,[1]!juhe($S$7,6),$C58,0)</f>
        <v>12.729674042979264</v>
      </c>
      <c r="N58" s="12">
        <f>[1]!ripe(N$48,[1]!juhe($S$7,6),$C58,0)</f>
        <v>12.94196007880525</v>
      </c>
      <c r="O58" s="117"/>
      <c r="Q58"/>
      <c r="R58"/>
      <c r="S58"/>
      <c r="T58"/>
      <c r="U58"/>
      <c r="V58"/>
      <c r="W58"/>
      <c r="X58"/>
      <c r="Y58"/>
      <c r="AB58" s="11"/>
    </row>
    <row r="59" spans="1:28" x14ac:dyDescent="0.2">
      <c r="A59" s="114"/>
      <c r="B59" s="127" t="str">
        <f>Visangud!C57</f>
        <v>100Y-101Y</v>
      </c>
      <c r="C59" s="116">
        <f>Visangud!E57</f>
        <v>453.37859522600888</v>
      </c>
      <c r="D59" s="10" t="s">
        <v>31</v>
      </c>
      <c r="E59" s="12">
        <f>[1]!ripe(E$48,[1]!juhe($S$7,6),$C59,0)</f>
        <v>11.333521980496613</v>
      </c>
      <c r="F59" s="12">
        <f>[1]!ripe(F$48,[1]!juhe($S$7,6),$C59,0)</f>
        <v>11.560495259281815</v>
      </c>
      <c r="G59" s="12">
        <f>[1]!ripe(G$48,[1]!juhe($S$7,6),$C59,0)</f>
        <v>11.786844509609971</v>
      </c>
      <c r="H59" s="12">
        <f>[1]!ripe(H$48,[1]!juhe($S$7,6),$C59,0)</f>
        <v>12.012416756338594</v>
      </c>
      <c r="I59" s="12">
        <f>[1]!ripe(I$48,[1]!juhe($S$7,6),$C59,0)</f>
        <v>12.237107353784188</v>
      </c>
      <c r="J59" s="12">
        <f>[1]!ripe(J$48,[1]!juhe($S$7,6),$C59,0)</f>
        <v>12.460801986126533</v>
      </c>
      <c r="K59" s="12">
        <f>[1]!ripe(K$48,[1]!juhe($S$7,6),$C59,0)</f>
        <v>12.683417380323188</v>
      </c>
      <c r="L59" s="12">
        <f>[1]!ripe(L$48,[1]!juhe($S$7,6),$C59,0)</f>
        <v>12.904857796350132</v>
      </c>
      <c r="M59" s="12">
        <f>[1]!ripe(M$48,[1]!juhe($S$7,6),$C59,0)</f>
        <v>13.125058373582235</v>
      </c>
      <c r="N59" s="12">
        <f>[1]!ripe(N$48,[1]!juhe($S$7,6),$C59,0)</f>
        <v>13.343938024601199</v>
      </c>
      <c r="O59" s="117"/>
      <c r="Q59"/>
      <c r="R59"/>
      <c r="S59"/>
      <c r="T59"/>
      <c r="U59"/>
      <c r="V59"/>
      <c r="W59"/>
      <c r="X59"/>
      <c r="Y59"/>
      <c r="AB59" s="11"/>
    </row>
    <row r="60" spans="1:28" x14ac:dyDescent="0.2">
      <c r="A60" s="114"/>
      <c r="B60" s="127" t="str">
        <f>Visangud!C58</f>
        <v>101Y-102Y</v>
      </c>
      <c r="C60" s="116">
        <f>Visangud!E58</f>
        <v>453.37733027261248</v>
      </c>
      <c r="D60" s="10" t="s">
        <v>31</v>
      </c>
      <c r="E60" s="12">
        <f>[1]!ripe(E$48,[1]!juhe($S$7,6),$C60,0)</f>
        <v>11.333458738176514</v>
      </c>
      <c r="F60" s="12">
        <f>[1]!ripe(F$48,[1]!juhe($S$7,6),$C60,0)</f>
        <v>11.560430750425438</v>
      </c>
      <c r="G60" s="12">
        <f>[1]!ripe(G$48,[1]!juhe($S$7,6),$C60,0)</f>
        <v>11.786778737699462</v>
      </c>
      <c r="H60" s="12">
        <f>[1]!ripe(H$48,[1]!juhe($S$7,6),$C60,0)</f>
        <v>12.012349725709724</v>
      </c>
      <c r="I60" s="12">
        <f>[1]!ripe(I$48,[1]!juhe($S$7,6),$C60,0)</f>
        <v>12.237039069356657</v>
      </c>
      <c r="J60" s="12">
        <f>[1]!ripe(J$48,[1]!juhe($S$7,6),$C60,0)</f>
        <v>12.460732453457936</v>
      </c>
      <c r="K60" s="12">
        <f>[1]!ripe(K$48,[1]!juhe($S$7,6),$C60,0)</f>
        <v>12.683346605435798</v>
      </c>
      <c r="L60" s="12">
        <f>[1]!ripe(L$48,[1]!juhe($S$7,6),$C60,0)</f>
        <v>12.904785785800454</v>
      </c>
      <c r="M60" s="12">
        <f>[1]!ripe(M$48,[1]!juhe($S$7,6),$C60,0)</f>
        <v>13.12498513428871</v>
      </c>
      <c r="N60" s="12">
        <f>[1]!ripe(N$48,[1]!juhe($S$7,6),$C60,0)</f>
        <v>13.343863563934745</v>
      </c>
      <c r="O60" s="117"/>
      <c r="Q60"/>
      <c r="R60"/>
      <c r="S60"/>
      <c r="T60"/>
      <c r="U60"/>
      <c r="V60"/>
      <c r="W60"/>
      <c r="X60"/>
      <c r="Y60"/>
      <c r="AB60" s="11"/>
    </row>
    <row r="61" spans="1:28" x14ac:dyDescent="0.2">
      <c r="A61" s="114"/>
      <c r="B61" s="127" t="str">
        <f>Visangud!C59</f>
        <v>102Y-103Y</v>
      </c>
      <c r="C61" s="116">
        <f>Visangud!E59</f>
        <v>476.54882717395827</v>
      </c>
      <c r="D61" s="10" t="s">
        <v>31</v>
      </c>
      <c r="E61" s="12">
        <f>[1]!ripe(E$48,[1]!juhe($S$7,6),$C61,0)</f>
        <v>12.521538015037946</v>
      </c>
      <c r="F61" s="12">
        <f>[1]!ripe(F$48,[1]!juhe($S$7,6),$C61,0)</f>
        <v>12.772303359085232</v>
      </c>
      <c r="G61" s="12">
        <f>[1]!ripe(G$48,[1]!juhe($S$7,6),$C61,0)</f>
        <v>13.022379262016083</v>
      </c>
      <c r="H61" s="12">
        <f>[1]!ripe(H$48,[1]!juhe($S$7,6),$C61,0)</f>
        <v>13.271596713344149</v>
      </c>
      <c r="I61" s="12">
        <f>[1]!ripe(I$48,[1]!juhe($S$7,6),$C61,0)</f>
        <v>13.519840098090583</v>
      </c>
      <c r="J61" s="12">
        <f>[1]!ripe(J$48,[1]!juhe($S$7,6),$C61,0)</f>
        <v>13.766983117485148</v>
      </c>
      <c r="K61" s="12">
        <f>[1]!ripe(K$48,[1]!juhe($S$7,6),$C61,0)</f>
        <v>14.012933769538671</v>
      </c>
      <c r="L61" s="12">
        <f>[1]!ripe(L$48,[1]!juhe($S$7,6),$C61,0)</f>
        <v>14.257586278451502</v>
      </c>
      <c r="M61" s="12">
        <f>[1]!ripe(M$48,[1]!juhe($S$7,6),$C61,0)</f>
        <v>14.500868984700265</v>
      </c>
      <c r="N61" s="12">
        <f>[1]!ripe(N$48,[1]!juhe($S$7,6),$C61,0)</f>
        <v>14.74269230102405</v>
      </c>
      <c r="O61" s="117"/>
      <c r="Q61"/>
      <c r="R61"/>
      <c r="S61"/>
      <c r="T61"/>
      <c r="U61"/>
      <c r="V61"/>
      <c r="W61"/>
      <c r="X61"/>
      <c r="Y61"/>
      <c r="AB61" s="11"/>
    </row>
    <row r="62" spans="1:28" x14ac:dyDescent="0.2">
      <c r="A62" s="114"/>
      <c r="B62" s="115"/>
      <c r="C62" s="116">
        <f>Visangud!E24</f>
        <v>0</v>
      </c>
      <c r="D62" s="10" t="s">
        <v>31</v>
      </c>
      <c r="E62" s="12" t="e">
        <f>[1]!ripe(E$48,[1]!juhe($S$7,6),$C62,0)</f>
        <v>#VALUE!</v>
      </c>
      <c r="F62" s="12" t="e">
        <f>[1]!ripe(F$48,[1]!juhe($S$7,6),$C62,0)</f>
        <v>#VALUE!</v>
      </c>
      <c r="G62" s="12" t="e">
        <f>[1]!ripe(G$48,[1]!juhe($S$7,6),$C62,0)</f>
        <v>#VALUE!</v>
      </c>
      <c r="H62" s="12" t="e">
        <f>[1]!ripe(H$48,[1]!juhe($S$7,6),$C62,0)</f>
        <v>#VALUE!</v>
      </c>
      <c r="I62" s="12" t="e">
        <f>[1]!ripe(I$48,[1]!juhe($S$7,6),$C62,0)</f>
        <v>#VALUE!</v>
      </c>
      <c r="J62" s="12" t="e">
        <f>[1]!ripe(J$48,[1]!juhe($S$7,6),$C62,0)</f>
        <v>#VALUE!</v>
      </c>
      <c r="K62" s="12" t="e">
        <f>[1]!ripe(K$48,[1]!juhe($S$7,6),$C62,0)</f>
        <v>#VALUE!</v>
      </c>
      <c r="L62" s="12" t="e">
        <f>[1]!ripe(L$48,[1]!juhe($S$7,6),$C62,0)</f>
        <v>#VALUE!</v>
      </c>
      <c r="M62" s="12" t="e">
        <f>[1]!ripe(M$48,[1]!juhe($S$7,6),$C62,0)</f>
        <v>#VALUE!</v>
      </c>
      <c r="N62" s="12" t="e">
        <f>[1]!ripe(N$48,[1]!juhe($S$7,6),$C62,0)</f>
        <v>#VALUE!</v>
      </c>
      <c r="O62" s="117"/>
      <c r="Q62"/>
      <c r="R62"/>
      <c r="S62"/>
      <c r="T62"/>
      <c r="U62"/>
      <c r="V62"/>
      <c r="W62"/>
      <c r="X62"/>
      <c r="Y62"/>
      <c r="AB62" s="11"/>
    </row>
    <row r="63" spans="1:28" s="128" customFormat="1" hidden="1" x14ac:dyDescent="0.2">
      <c r="A63" s="220">
        <v>3</v>
      </c>
      <c r="B63" s="221" t="str">
        <f>Q64</f>
        <v>103Y- 109Y</v>
      </c>
      <c r="C63" s="222">
        <f>R64</f>
        <v>447.21210537305626</v>
      </c>
      <c r="D63" s="133" t="s">
        <v>137</v>
      </c>
      <c r="E63" s="134">
        <f>[1]!Olekuvorrand($C63,$S64,$X64,$W64,$V64,E$4,[1]!juhe($S64,6),TRUE)</f>
        <v>75.456082820892334</v>
      </c>
      <c r="F63" s="134">
        <f>[1]!Olekuvorrand($C63,$S64,$X64,$W64,$V64,F$4,[1]!juhe($S64,6),TRUE)</f>
        <v>73.918282985687256</v>
      </c>
      <c r="G63" s="134">
        <f>[1]!Olekuvorrand($C63,$S64,$X64,$W64,$V64,G$4,[1]!juhe($S64,6),TRUE)</f>
        <v>72.4448561668396</v>
      </c>
      <c r="H63" s="134">
        <f>[1]!Olekuvorrand($C63,$S64,$X64,$W64,$V64,H$4,[1]!juhe($S64,6),TRUE)</f>
        <v>71.032941341400146</v>
      </c>
      <c r="I63" s="134">
        <f>[1]!Olekuvorrand($C63,$S64,$X64,$W64,$V64,I$4,[1]!juhe($S64,6),TRUE)</f>
        <v>69.679677486419678</v>
      </c>
      <c r="J63" s="134">
        <f>[1]!Olekuvorrand($C63,$S64,$X64,$W64,$V64,J$4,[1]!juhe($S64,6),TRUE)</f>
        <v>68.382084369659424</v>
      </c>
      <c r="K63" s="134">
        <f>[1]!Olekuvorrand($C63,$S64,$X64,$W64,$V64,K$4,[1]!juhe($S64,6),TRUE)</f>
        <v>67.137420177459717</v>
      </c>
      <c r="L63" s="134">
        <f>[1]!Olekuvorrand($C63,$S64,$X64,$W64,$V64,L$4,[1]!juhe($S64,6),TRUE)</f>
        <v>65.94318151473999</v>
      </c>
      <c r="M63" s="134">
        <f>[1]!Olekuvorrand($C63,$S64,$X64,$W64,$V64,M$4,[1]!juhe($S64,6),TRUE)</f>
        <v>64.796864986419678</v>
      </c>
      <c r="N63" s="134">
        <f>[1]!Olekuvorrand($C63,$S64,$X64,$W64,$V64,N$4,[1]!juhe($S64,6),TRUE)</f>
        <v>63.695847988128662</v>
      </c>
      <c r="O63" s="223">
        <f>T64</f>
        <v>65</v>
      </c>
      <c r="Q63"/>
      <c r="R63"/>
      <c r="S63"/>
      <c r="T63"/>
      <c r="U63"/>
      <c r="V63"/>
      <c r="W63"/>
      <c r="X63"/>
      <c r="Y63"/>
    </row>
    <row r="64" spans="1:28" s="128" customFormat="1" x14ac:dyDescent="0.2">
      <c r="A64" s="220"/>
      <c r="B64" s="221"/>
      <c r="C64" s="222"/>
      <c r="D64" s="133" t="s">
        <v>32</v>
      </c>
      <c r="E64" s="134">
        <f>E63*[1]!juhe($S64,2)/10</f>
        <v>3429.4789642095566</v>
      </c>
      <c r="F64" s="134">
        <f>F63*[1]!juhe($S64,2)/10</f>
        <v>3359.5859616994858</v>
      </c>
      <c r="G64" s="134">
        <f>G63*[1]!juhe($S64,2)/10</f>
        <v>3292.6187127828598</v>
      </c>
      <c r="H64" s="134">
        <f>H63*[1]!juhe($S64,2)/10</f>
        <v>3228.4471839666367</v>
      </c>
      <c r="I64" s="134">
        <f>I63*[1]!juhe($S64,2)/10</f>
        <v>3166.9413417577744</v>
      </c>
      <c r="J64" s="134">
        <f>J63*[1]!juhe($S64,2)/10</f>
        <v>3107.9657346010208</v>
      </c>
      <c r="K64" s="134">
        <f>K63*[1]!juhe($S64,2)/10</f>
        <v>3051.3957470655441</v>
      </c>
      <c r="L64" s="134">
        <f>L63*[1]!juhe($S64,2)/10</f>
        <v>2997.1175998449326</v>
      </c>
      <c r="M64" s="134">
        <f>M63*[1]!juhe($S64,2)/10</f>
        <v>2945.0175136327744</v>
      </c>
      <c r="N64" s="134">
        <f>N63*[1]!juhe($S64,2)/10</f>
        <v>2894.9762910604477</v>
      </c>
      <c r="O64" s="223"/>
      <c r="Q64" s="137" t="str">
        <f>'Juhtme rež 330'!F$3</f>
        <v>103Y- 109Y</v>
      </c>
      <c r="R64" s="55">
        <f>'Juhtme rež 330'!F$4</f>
        <v>447.21210537305626</v>
      </c>
      <c r="S64" s="3" t="str">
        <f>'Juhtme rež 330'!E$5</f>
        <v>402-AL1/52-ST1A</v>
      </c>
      <c r="T64">
        <f>'Juhtme rež 330'!F$6</f>
        <v>65</v>
      </c>
      <c r="U64">
        <f>'Juhtme rež 330'!F$14</f>
        <v>5</v>
      </c>
      <c r="V64">
        <f>'Juhtme rež 330'!E$15</f>
        <v>6.7865067518866964E-2</v>
      </c>
      <c r="W64">
        <f>'Juhtme rež 330'!F$16</f>
        <v>-5</v>
      </c>
      <c r="X64" s="3">
        <f>'Juhtme rež 330'!F$17</f>
        <v>118.66432428359985</v>
      </c>
      <c r="Y64">
        <v>3</v>
      </c>
    </row>
    <row r="65" spans="1:28" s="128" customFormat="1" x14ac:dyDescent="0.2">
      <c r="A65" s="220"/>
      <c r="B65" s="221"/>
      <c r="C65" s="222"/>
      <c r="D65" s="133" t="str">
        <f>CONCATENATE(Y64,"T, [daN]")</f>
        <v>3T, [daN]</v>
      </c>
      <c r="E65" s="134">
        <f>E64*$Y64</f>
        <v>10288.43689262867</v>
      </c>
      <c r="F65" s="134">
        <f t="shared" ref="F65:N65" si="2">F64*$Y64</f>
        <v>10078.757885098457</v>
      </c>
      <c r="G65" s="134">
        <f t="shared" si="2"/>
        <v>9877.8561383485794</v>
      </c>
      <c r="H65" s="134">
        <f t="shared" si="2"/>
        <v>9685.34155189991</v>
      </c>
      <c r="I65" s="134">
        <f t="shared" si="2"/>
        <v>9500.8240252733231</v>
      </c>
      <c r="J65" s="134">
        <f t="shared" si="2"/>
        <v>9323.8972038030624</v>
      </c>
      <c r="K65" s="134">
        <f t="shared" si="2"/>
        <v>9154.1872411966324</v>
      </c>
      <c r="L65" s="134">
        <f t="shared" si="2"/>
        <v>8991.3527995347977</v>
      </c>
      <c r="M65" s="134">
        <f t="shared" si="2"/>
        <v>8835.0525408983231</v>
      </c>
      <c r="N65" s="134">
        <f t="shared" si="2"/>
        <v>8684.9288731813431</v>
      </c>
      <c r="O65" s="223"/>
      <c r="Q65"/>
      <c r="R65"/>
      <c r="S65"/>
      <c r="T65"/>
      <c r="U65"/>
      <c r="V65"/>
      <c r="W65"/>
      <c r="X65"/>
      <c r="Y65"/>
    </row>
    <row r="66" spans="1:28" s="128" customFormat="1" x14ac:dyDescent="0.2">
      <c r="A66" s="220"/>
      <c r="B66" s="221"/>
      <c r="C66" s="222"/>
      <c r="D66" s="133" t="s">
        <v>31</v>
      </c>
      <c r="E66" s="135">
        <f>[1]!ripe([1]!Olekuvorrand($C63,$S64,$X64,$W64,$V64,E$4,[1]!juhe($S64,6),TRUE),[1]!juhe($S64,6),$C63,0)</f>
        <v>10.966570945273302</v>
      </c>
      <c r="F66" s="135">
        <f>[1]!ripe([1]!Olekuvorrand($C63,$S64,$X64,$W64,$V64,F$4,[1]!juhe($S64,6),TRUE),[1]!juhe($S64,6),$C63,0)</f>
        <v>11.194720062260659</v>
      </c>
      <c r="G66" s="135">
        <f>[1]!ripe([1]!Olekuvorrand($C63,$S64,$X64,$W64,$V64,G$4,[1]!juhe($S64,6),TRUE),[1]!juhe($S64,6),$C63,0)</f>
        <v>11.422404975199679</v>
      </c>
      <c r="H66" s="135">
        <f>[1]!ripe([1]!Olekuvorrand($C63,$S64,$X64,$W64,$V64,H$4,[1]!juhe($S64,6),TRUE),[1]!juhe($S64,6),$C63,0)</f>
        <v>11.649447001365338</v>
      </c>
      <c r="I66" s="135">
        <f>[1]!ripe([1]!Olekuvorrand($C63,$S64,$X64,$W64,$V64,I$4,[1]!juhe($S64,6),TRUE),[1]!juhe($S64,6),$C63,0)</f>
        <v>11.875693392366944</v>
      </c>
      <c r="J66" s="135">
        <f>[1]!ripe([1]!Olekuvorrand($C63,$S64,$X64,$W64,$V64,J$4,[1]!juhe($S64,6),TRUE),[1]!juhe($S64,6),$C63,0)</f>
        <v>12.101042153592008</v>
      </c>
      <c r="K66" s="135">
        <f>[1]!ripe([1]!Olekuvorrand($C63,$S64,$X64,$W64,$V64,K$4,[1]!juhe($S64,6),TRUE),[1]!juhe($S64,6),$C63,0)</f>
        <v>12.32538401565736</v>
      </c>
      <c r="L66" s="135">
        <f>[1]!ripe([1]!Olekuvorrand($C63,$S64,$X64,$W64,$V64,L$4,[1]!juhe($S64,6),TRUE),[1]!juhe($S64,6),$C63,0)</f>
        <v>12.548598149192539</v>
      </c>
      <c r="M66" s="135">
        <f>[1]!ripe([1]!Olekuvorrand($C63,$S64,$X64,$W64,$V64,M$4,[1]!juhe($S64,6),TRUE),[1]!juhe($S64,6),$C63,0)</f>
        <v>12.770594467512629</v>
      </c>
      <c r="N66" s="135">
        <f>[1]!ripe([1]!Olekuvorrand($C63,$S64,$X64,$W64,$V64,N$4,[1]!juhe($S64,6),TRUE),[1]!juhe($S64,6),$C63,0)</f>
        <v>12.991341062952149</v>
      </c>
      <c r="O66" s="223"/>
      <c r="Q66"/>
      <c r="R66"/>
      <c r="S66"/>
      <c r="T66"/>
      <c r="U66"/>
      <c r="V66"/>
      <c r="W66"/>
      <c r="X66"/>
      <c r="Y66"/>
    </row>
    <row r="67" spans="1:28" s="128" customFormat="1" x14ac:dyDescent="0.2">
      <c r="A67" s="220"/>
      <c r="B67" s="221"/>
      <c r="C67" s="222"/>
      <c r="D67" s="133" t="s">
        <v>247</v>
      </c>
      <c r="E67" s="135">
        <f>[1]!ripe([1]!Olekuvorrand($C63,$S64,$X64,$W64,$V64,E$4,[1]!juhe($S64,6)),[1]!juhe($S64,6),$C63,0)</f>
        <v>11.522153041762039</v>
      </c>
      <c r="F67" s="135">
        <f>[1]!ripe([1]!Olekuvorrand($C63,$S64,$X64,$W64,$V64,F$4,[1]!juhe($S64,6)),[1]!juhe($S64,6),$C63,0)</f>
        <v>11.766426549467976</v>
      </c>
      <c r="G67" s="135">
        <f>[1]!ripe([1]!Olekuvorrand($C63,$S64,$X64,$W64,$V64,G$4,[1]!juhe($S64,6)),[1]!juhe($S64,6),$C63,0)</f>
        <v>12.008886803226567</v>
      </c>
      <c r="H67" s="135">
        <f>[1]!ripe([1]!Olekuvorrand($C63,$S64,$X64,$W64,$V64,H$4,[1]!juhe($S64,6)),[1]!juhe($S64,6),$C63,0)</f>
        <v>12.249432637356364</v>
      </c>
      <c r="I67" s="135">
        <f>[1]!ripe([1]!Olekuvorrand($C63,$S64,$X64,$W64,$V64,I$4,[1]!juhe($S64,6)),[1]!juhe($S64,6),$C63,0)</f>
        <v>12.488028541796568</v>
      </c>
      <c r="J67" s="135">
        <f>[1]!ripe([1]!Olekuvorrand($C63,$S64,$X64,$W64,$V64,J$4,[1]!juhe($S64,6)),[1]!juhe($S64,6),$C63,0)</f>
        <v>12.724593963171063</v>
      </c>
      <c r="K67" s="135">
        <f>[1]!ripe([1]!Olekuvorrand($C63,$S64,$X64,$W64,$V64,K$4,[1]!juhe($S64,6)),[1]!juhe($S64,6),$C63,0)</f>
        <v>12.959108185845869</v>
      </c>
      <c r="L67" s="135">
        <f>[1]!ripe([1]!Olekuvorrand($C63,$S64,$X64,$W64,$V64,L$4,[1]!juhe($S64,6)),[1]!juhe($S64,6),$C63,0)</f>
        <v>13.191514934747834</v>
      </c>
      <c r="M67" s="135">
        <f>[1]!ripe([1]!Olekuvorrand($C63,$S64,$X64,$W64,$V64,M$4,[1]!juhe($S64,6)),[1]!juhe($S64,6),$C63,0)</f>
        <v>13.421839066335631</v>
      </c>
      <c r="N67" s="135">
        <f>[1]!ripe([1]!Olekuvorrand($C63,$S64,$X64,$W64,$V64,N$4,[1]!juhe($S64,6)),[1]!juhe($S64,6),$C63,0)</f>
        <v>13.650060833799989</v>
      </c>
      <c r="O67" s="223"/>
      <c r="Q67"/>
      <c r="R67"/>
      <c r="S67"/>
      <c r="T67"/>
      <c r="U67"/>
      <c r="V67"/>
      <c r="W67"/>
      <c r="X67"/>
      <c r="Y67"/>
      <c r="AB67" s="136"/>
    </row>
    <row r="68" spans="1:28" x14ac:dyDescent="0.2">
      <c r="A68" s="114"/>
      <c r="B68" s="127" t="str">
        <f>Visangud!C60</f>
        <v>103Y-104Y</v>
      </c>
      <c r="C68" s="116">
        <f>Visangud!F60</f>
        <v>427.65122135819303</v>
      </c>
      <c r="D68" s="10" t="s">
        <v>31</v>
      </c>
      <c r="E68" s="12">
        <f>[1]!ripe(E$63,[1]!juhe($S$7,6),$C68,0)</f>
        <v>10.028204562288289</v>
      </c>
      <c r="F68" s="12">
        <f>[1]!ripe(F$63,[1]!juhe($S$7,6),$C68,0)</f>
        <v>10.23683185583995</v>
      </c>
      <c r="G68" s="12">
        <f>[1]!ripe(G$63,[1]!juhe($S$7,6),$C68,0)</f>
        <v>10.445034665459618</v>
      </c>
      <c r="H68" s="12">
        <f>[1]!ripe(H$63,[1]!juhe($S$7,6),$C68,0)</f>
        <v>10.652649597600913</v>
      </c>
      <c r="I68" s="12">
        <f>[1]!ripe(I$63,[1]!juhe($S$7,6),$C68,0)</f>
        <v>10.859536973952721</v>
      </c>
      <c r="J68" s="12">
        <f>[1]!ripe(J$63,[1]!juhe($S$7,6),$C68,0)</f>
        <v>11.065603527180759</v>
      </c>
      <c r="K68" s="12">
        <f>[1]!ripe(K$63,[1]!juhe($S$7,6),$C68,0)</f>
        <v>11.2707493376536</v>
      </c>
      <c r="L68" s="12">
        <f>[1]!ripe(L$63,[1]!juhe($S$7,6),$C68,0)</f>
        <v>11.474863914895222</v>
      </c>
      <c r="M68" s="12">
        <f>[1]!ripe(M$63,[1]!juhe($S$7,6),$C68,0)</f>
        <v>11.677864880584341</v>
      </c>
      <c r="N68" s="12">
        <f>[1]!ripe(N$63,[1]!juhe($S$7,6),$C68,0)</f>
        <v>11.879723057269034</v>
      </c>
      <c r="O68" s="117"/>
      <c r="Q68"/>
      <c r="R68"/>
      <c r="S68"/>
      <c r="T68"/>
      <c r="U68"/>
      <c r="V68"/>
      <c r="W68"/>
      <c r="X68"/>
      <c r="Y68"/>
      <c r="AB68" s="11"/>
    </row>
    <row r="69" spans="1:28" x14ac:dyDescent="0.2">
      <c r="A69" s="114"/>
      <c r="B69" s="127" t="str">
        <f>Visangud!C61</f>
        <v>104Y-105Y</v>
      </c>
      <c r="C69" s="116">
        <f>Visangud!F61</f>
        <v>450.82764204630627</v>
      </c>
      <c r="D69" s="10" t="s">
        <v>31</v>
      </c>
      <c r="E69" s="12">
        <f>[1]!ripe(E$63,[1]!juhe($S$7,6),$C69,0)</f>
        <v>11.144608688709122</v>
      </c>
      <c r="F69" s="12">
        <f>[1]!ripe(F$63,[1]!juhe($S$7,6),$C69,0)</f>
        <v>11.376461712246483</v>
      </c>
      <c r="G69" s="12">
        <f>[1]!ripe(G$63,[1]!juhe($S$7,6),$C69,0)</f>
        <v>11.607842995574785</v>
      </c>
      <c r="H69" s="12">
        <f>[1]!ripe(H$63,[1]!juhe($S$7,6),$C69,0)</f>
        <v>11.838570955128858</v>
      </c>
      <c r="I69" s="12">
        <f>[1]!ripe(I$63,[1]!juhe($S$7,6),$C69,0)</f>
        <v>12.068490362711076</v>
      </c>
      <c r="J69" s="12">
        <f>[1]!ripe(J$63,[1]!juhe($S$7,6),$C69,0)</f>
        <v>12.297497567868595</v>
      </c>
      <c r="K69" s="12">
        <f>[1]!ripe(K$63,[1]!juhe($S$7,6),$C69,0)</f>
        <v>12.525481527275003</v>
      </c>
      <c r="L69" s="12">
        <f>[1]!ripe(L$63,[1]!juhe($S$7,6),$C69,0)</f>
        <v>12.752319449944991</v>
      </c>
      <c r="M69" s="12">
        <f>[1]!ripe(M$63,[1]!juhe($S$7,6),$C69,0)</f>
        <v>12.977919786673571</v>
      </c>
      <c r="N69" s="12">
        <f>[1]!ripe(N$63,[1]!juhe($S$7,6),$C69,0)</f>
        <v>13.202250111787508</v>
      </c>
      <c r="O69" s="117"/>
      <c r="Q69"/>
      <c r="R69"/>
      <c r="S69"/>
      <c r="T69"/>
      <c r="U69"/>
      <c r="V69"/>
      <c r="W69"/>
      <c r="X69"/>
      <c r="Y69"/>
      <c r="AB69" s="11"/>
    </row>
    <row r="70" spans="1:28" x14ac:dyDescent="0.2">
      <c r="A70" s="114"/>
      <c r="B70" s="127" t="str">
        <f>Visangud!C62</f>
        <v>105Y-106Y</v>
      </c>
      <c r="C70" s="116">
        <f>Visangud!F62</f>
        <v>450.82734346741677</v>
      </c>
      <c r="D70" s="10" t="s">
        <v>31</v>
      </c>
      <c r="E70" s="12">
        <f>[1]!ripe(E$63,[1]!juhe($S$7,6),$C70,0)</f>
        <v>11.144593926775851</v>
      </c>
      <c r="F70" s="12">
        <f>[1]!ripe(F$63,[1]!juhe($S$7,6),$C70,0)</f>
        <v>11.376446643205179</v>
      </c>
      <c r="G70" s="12">
        <f>[1]!ripe(G$63,[1]!juhe($S$7,6),$C70,0)</f>
        <v>11.607827620050305</v>
      </c>
      <c r="H70" s="12">
        <f>[1]!ripe(H$63,[1]!juhe($S$7,6),$C70,0)</f>
        <v>11.838555273986584</v>
      </c>
      <c r="I70" s="12">
        <f>[1]!ripe(I$63,[1]!juhe($S$7,6),$C70,0)</f>
        <v>12.068474377021996</v>
      </c>
      <c r="J70" s="12">
        <f>[1]!ripe(J$63,[1]!juhe($S$7,6),$C70,0)</f>
        <v>12.297481278840996</v>
      </c>
      <c r="K70" s="12">
        <f>[1]!ripe(K$63,[1]!juhe($S$7,6),$C70,0)</f>
        <v>12.52546493626426</v>
      </c>
      <c r="L70" s="12">
        <f>[1]!ripe(L$63,[1]!juhe($S$7,6),$C70,0)</f>
        <v>12.75230255846912</v>
      </c>
      <c r="M70" s="12">
        <f>[1]!ripe(M$63,[1]!juhe($S$7,6),$C70,0)</f>
        <v>12.977902596371852</v>
      </c>
      <c r="N70" s="12">
        <f>[1]!ripe(N$63,[1]!juhe($S$7,6),$C70,0)</f>
        <v>13.202232624342178</v>
      </c>
      <c r="O70" s="117"/>
      <c r="Q70"/>
      <c r="R70"/>
      <c r="S70"/>
      <c r="T70"/>
      <c r="U70"/>
      <c r="V70"/>
      <c r="W70"/>
      <c r="X70"/>
      <c r="Y70"/>
      <c r="AB70" s="11"/>
    </row>
    <row r="71" spans="1:28" x14ac:dyDescent="0.2">
      <c r="A71" s="114"/>
      <c r="B71" s="127" t="str">
        <f>Visangud!C63</f>
        <v>106Y-107Y</v>
      </c>
      <c r="C71" s="116">
        <f>Visangud!F63</f>
        <v>450.82668766166847</v>
      </c>
      <c r="D71" s="10" t="s">
        <v>31</v>
      </c>
      <c r="E71" s="12">
        <f>[1]!ripe(E$63,[1]!juhe($S$7,6),$C71,0)</f>
        <v>11.14456150335012</v>
      </c>
      <c r="F71" s="12">
        <f>[1]!ripe(F$63,[1]!juhe($S$7,6),$C71,0)</f>
        <v>11.3764135452408</v>
      </c>
      <c r="G71" s="12">
        <f>[1]!ripe(G$63,[1]!juhe($S$7,6),$C71,0)</f>
        <v>11.607793848919727</v>
      </c>
      <c r="H71" s="12">
        <f>[1]!ripe(H$63,[1]!juhe($S$7,6),$C71,0)</f>
        <v>11.838520831590548</v>
      </c>
      <c r="I71" s="12">
        <f>[1]!ripe(I$63,[1]!juhe($S$7,6),$C71,0)</f>
        <v>12.068439265712852</v>
      </c>
      <c r="J71" s="12">
        <f>[1]!ripe(J$63,[1]!juhe($S$7,6),$C71,0)</f>
        <v>12.29744550127265</v>
      </c>
      <c r="K71" s="12">
        <f>[1]!ripe(K$63,[1]!juhe($S$7,6),$C71,0)</f>
        <v>12.525428495413676</v>
      </c>
      <c r="L71" s="12">
        <f>[1]!ripe(L$63,[1]!juhe($S$7,6),$C71,0)</f>
        <v>12.752265457670507</v>
      </c>
      <c r="M71" s="12">
        <f>[1]!ripe(M$63,[1]!juhe($S$7,6),$C71,0)</f>
        <v>12.977864839225767</v>
      </c>
      <c r="N71" s="12">
        <f>[1]!ripe(N$63,[1]!juhe($S$7,6),$C71,0)</f>
        <v>13.202194214543509</v>
      </c>
      <c r="O71" s="117"/>
      <c r="Q71"/>
      <c r="R71"/>
      <c r="S71"/>
      <c r="T71"/>
      <c r="U71"/>
      <c r="V71"/>
      <c r="W71"/>
      <c r="X71"/>
      <c r="Y71"/>
      <c r="AB71" s="11"/>
    </row>
    <row r="72" spans="1:28" x14ac:dyDescent="0.2">
      <c r="A72" s="114"/>
      <c r="B72" s="127" t="str">
        <f>Visangud!C64</f>
        <v>107Y-108Y</v>
      </c>
      <c r="C72" s="116">
        <f>Visangud!F64</f>
        <v>450.82764204630627</v>
      </c>
      <c r="D72" s="10" t="s">
        <v>31</v>
      </c>
      <c r="E72" s="12">
        <f>[1]!ripe(E$63,[1]!juhe($S$7,6),$C72,0)</f>
        <v>11.144608688709122</v>
      </c>
      <c r="F72" s="12">
        <f>[1]!ripe(F$63,[1]!juhe($S$7,6),$C72,0)</f>
        <v>11.376461712246483</v>
      </c>
      <c r="G72" s="12">
        <f>[1]!ripe(G$63,[1]!juhe($S$7,6),$C72,0)</f>
        <v>11.607842995574785</v>
      </c>
      <c r="H72" s="12">
        <f>[1]!ripe(H$63,[1]!juhe($S$7,6),$C72,0)</f>
        <v>11.838570955128858</v>
      </c>
      <c r="I72" s="12">
        <f>[1]!ripe(I$63,[1]!juhe($S$7,6),$C72,0)</f>
        <v>12.068490362711076</v>
      </c>
      <c r="J72" s="12">
        <f>[1]!ripe(J$63,[1]!juhe($S$7,6),$C72,0)</f>
        <v>12.297497567868595</v>
      </c>
      <c r="K72" s="12">
        <f>[1]!ripe(K$63,[1]!juhe($S$7,6),$C72,0)</f>
        <v>12.525481527275003</v>
      </c>
      <c r="L72" s="12">
        <f>[1]!ripe(L$63,[1]!juhe($S$7,6),$C72,0)</f>
        <v>12.752319449944991</v>
      </c>
      <c r="M72" s="12">
        <f>[1]!ripe(M$63,[1]!juhe($S$7,6),$C72,0)</f>
        <v>12.977919786673571</v>
      </c>
      <c r="N72" s="12">
        <f>[1]!ripe(N$63,[1]!juhe($S$7,6),$C72,0)</f>
        <v>13.202250111787508</v>
      </c>
      <c r="O72" s="117"/>
      <c r="Q72"/>
      <c r="R72"/>
      <c r="S72"/>
      <c r="T72"/>
      <c r="U72"/>
      <c r="V72"/>
      <c r="W72"/>
      <c r="X72"/>
      <c r="Y72"/>
      <c r="AB72" s="11"/>
    </row>
    <row r="73" spans="1:28" x14ac:dyDescent="0.2">
      <c r="A73" s="114"/>
      <c r="B73" s="127" t="str">
        <f>Visangud!C65</f>
        <v>108Y-109Y</v>
      </c>
      <c r="C73" s="116">
        <f>Visangud!F65</f>
        <v>450.82764204630627</v>
      </c>
      <c r="D73" s="10" t="s">
        <v>31</v>
      </c>
      <c r="E73" s="12">
        <f>[1]!ripe(E$63,[1]!juhe($S$7,6),$C73,0)</f>
        <v>11.144608688709122</v>
      </c>
      <c r="F73" s="12">
        <f>[1]!ripe(F$63,[1]!juhe($S$7,6),$C73,0)</f>
        <v>11.376461712246483</v>
      </c>
      <c r="G73" s="12">
        <f>[1]!ripe(G$63,[1]!juhe($S$7,6),$C73,0)</f>
        <v>11.607842995574785</v>
      </c>
      <c r="H73" s="12">
        <f>[1]!ripe(H$63,[1]!juhe($S$7,6),$C73,0)</f>
        <v>11.838570955128858</v>
      </c>
      <c r="I73" s="12">
        <f>[1]!ripe(I$63,[1]!juhe($S$7,6),$C73,0)</f>
        <v>12.068490362711076</v>
      </c>
      <c r="J73" s="12">
        <f>[1]!ripe(J$63,[1]!juhe($S$7,6),$C73,0)</f>
        <v>12.297497567868595</v>
      </c>
      <c r="K73" s="12">
        <f>[1]!ripe(K$63,[1]!juhe($S$7,6),$C73,0)</f>
        <v>12.525481527275003</v>
      </c>
      <c r="L73" s="12">
        <f>[1]!ripe(L$63,[1]!juhe($S$7,6),$C73,0)</f>
        <v>12.752319449944991</v>
      </c>
      <c r="M73" s="12">
        <f>[1]!ripe(M$63,[1]!juhe($S$7,6),$C73,0)</f>
        <v>12.977919786673571</v>
      </c>
      <c r="N73" s="12">
        <f>[1]!ripe(N$63,[1]!juhe($S$7,6),$C73,0)</f>
        <v>13.202250111787508</v>
      </c>
      <c r="O73" s="117"/>
      <c r="Q73"/>
      <c r="R73"/>
      <c r="S73"/>
      <c r="T73"/>
      <c r="U73"/>
      <c r="V73"/>
      <c r="W73"/>
      <c r="X73"/>
      <c r="Y73"/>
      <c r="AB73" s="11"/>
    </row>
    <row r="74" spans="1:28" x14ac:dyDescent="0.2">
      <c r="A74" s="114"/>
      <c r="B74" s="115"/>
      <c r="C74" s="116">
        <f>Visangud!F66</f>
        <v>0</v>
      </c>
      <c r="D74" s="10" t="s">
        <v>31</v>
      </c>
      <c r="E74" s="12" t="e">
        <f>[1]!ripe(E$63,[1]!juhe($S$7,6),$C74,0)</f>
        <v>#VALUE!</v>
      </c>
      <c r="F74" s="12" t="e">
        <f>[1]!ripe(F$63,[1]!juhe($S$7,6),$C74,0)</f>
        <v>#VALUE!</v>
      </c>
      <c r="G74" s="12" t="e">
        <f>[1]!ripe(G$63,[1]!juhe($S$7,6),$C74,0)</f>
        <v>#VALUE!</v>
      </c>
      <c r="H74" s="12" t="e">
        <f>[1]!ripe(H$63,[1]!juhe($S$7,6),$C74,0)</f>
        <v>#VALUE!</v>
      </c>
      <c r="I74" s="12" t="e">
        <f>[1]!ripe(I$63,[1]!juhe($S$7,6),$C74,0)</f>
        <v>#VALUE!</v>
      </c>
      <c r="J74" s="12" t="e">
        <f>[1]!ripe(J$63,[1]!juhe($S$7,6),$C74,0)</f>
        <v>#VALUE!</v>
      </c>
      <c r="K74" s="12" t="e">
        <f>[1]!ripe(K$63,[1]!juhe($S$7,6),$C74,0)</f>
        <v>#VALUE!</v>
      </c>
      <c r="L74" s="12" t="e">
        <f>[1]!ripe(L$63,[1]!juhe($S$7,6),$C74,0)</f>
        <v>#VALUE!</v>
      </c>
      <c r="M74" s="12" t="e">
        <f>[1]!ripe(M$63,[1]!juhe($S$7,6),$C74,0)</f>
        <v>#VALUE!</v>
      </c>
      <c r="N74" s="12" t="e">
        <f>[1]!ripe(N$63,[1]!juhe($S$7,6),$C74,0)</f>
        <v>#VALUE!</v>
      </c>
      <c r="O74" s="117"/>
      <c r="Q74"/>
      <c r="R74"/>
      <c r="S74"/>
      <c r="T74"/>
      <c r="U74"/>
      <c r="V74"/>
      <c r="W74"/>
      <c r="X74"/>
      <c r="Y74"/>
      <c r="AB74" s="11"/>
    </row>
    <row r="75" spans="1:28" s="128" customFormat="1" hidden="1" x14ac:dyDescent="0.2">
      <c r="A75" s="220">
        <v>4</v>
      </c>
      <c r="B75" s="221" t="str">
        <f>Q76</f>
        <v>109Y- 117Y</v>
      </c>
      <c r="C75" s="222">
        <f>R76</f>
        <v>443.40965915219067</v>
      </c>
      <c r="D75" s="133" t="s">
        <v>137</v>
      </c>
      <c r="E75" s="134">
        <f>[1]!Olekuvorrand($C75,$S76,$X76,$W76,$V76,E$4,[1]!juhe($S76,6),TRUE)</f>
        <v>75.55776834487915</v>
      </c>
      <c r="F75" s="134">
        <f>[1]!Olekuvorrand($C75,$S76,$X76,$W76,$V76,F$4,[1]!juhe($S76,6),TRUE)</f>
        <v>73.997557163238525</v>
      </c>
      <c r="G75" s="134">
        <f>[1]!Olekuvorrand($C75,$S76,$X76,$W76,$V76,G$4,[1]!juhe($S76,6),TRUE)</f>
        <v>72.503387928009033</v>
      </c>
      <c r="H75" s="134">
        <f>[1]!Olekuvorrand($C75,$S76,$X76,$W76,$V76,H$4,[1]!juhe($S76,6),TRUE)</f>
        <v>71.071922779083252</v>
      </c>
      <c r="I75" s="134">
        <f>[1]!Olekuvorrand($C75,$S76,$X76,$W76,$V76,I$4,[1]!juhe($S76,6),TRUE)</f>
        <v>69.700419902801514</v>
      </c>
      <c r="J75" s="134">
        <f>[1]!Olekuvorrand($C75,$S76,$X76,$W76,$V76,J$4,[1]!juhe($S76,6),TRUE)</f>
        <v>68.385779857635498</v>
      </c>
      <c r="K75" s="134">
        <f>[1]!Olekuvorrand($C75,$S76,$X76,$W76,$V76,K$4,[1]!juhe($S76,6),TRUE)</f>
        <v>67.125260829925537</v>
      </c>
      <c r="L75" s="134">
        <f>[1]!Olekuvorrand($C75,$S76,$X76,$W76,$V76,L$4,[1]!juhe($S76,6),TRUE)</f>
        <v>65.916240215301514</v>
      </c>
      <c r="M75" s="134">
        <f>[1]!Olekuvorrand($C75,$S76,$X76,$W76,$V76,M$4,[1]!juhe($S76,6),TRUE)</f>
        <v>64.756095409393311</v>
      </c>
      <c r="N75" s="134">
        <f>[1]!Olekuvorrand($C75,$S76,$X76,$W76,$V76,N$4,[1]!juhe($S76,6),TRUE)</f>
        <v>63.642203807830811</v>
      </c>
      <c r="O75" s="223">
        <f>T76</f>
        <v>65</v>
      </c>
      <c r="Q75"/>
      <c r="R75"/>
      <c r="S75"/>
      <c r="T75"/>
      <c r="U75"/>
      <c r="V75"/>
      <c r="W75"/>
      <c r="X75"/>
      <c r="Y75"/>
    </row>
    <row r="76" spans="1:28" s="128" customFormat="1" x14ac:dyDescent="0.2">
      <c r="A76" s="220"/>
      <c r="B76" s="221"/>
      <c r="C76" s="222"/>
      <c r="D76" s="133" t="s">
        <v>32</v>
      </c>
      <c r="E76" s="134">
        <f>E75*[1]!juhe($S76,2)/10</f>
        <v>3434.1005712747574</v>
      </c>
      <c r="F76" s="134">
        <f>F75*[1]!juhe($S76,2)/10</f>
        <v>3363.188973069191</v>
      </c>
      <c r="G76" s="134">
        <f>G75*[1]!juhe($S76,2)/10</f>
        <v>3295.2789813280106</v>
      </c>
      <c r="H76" s="134">
        <f>H75*[1]!juhe($S76,2)/10</f>
        <v>3230.2188903093338</v>
      </c>
      <c r="I76" s="134">
        <f>I75*[1]!juhe($S76,2)/10</f>
        <v>3167.8840845823288</v>
      </c>
      <c r="J76" s="134">
        <f>J75*[1]!juhe($S76,2)/10</f>
        <v>3108.1336945295334</v>
      </c>
      <c r="K76" s="134">
        <f>K75*[1]!juhe($S76,2)/10</f>
        <v>3050.8431047201157</v>
      </c>
      <c r="L76" s="134">
        <f>L75*[1]!juhe($S76,2)/10</f>
        <v>2995.8931177854538</v>
      </c>
      <c r="M76" s="134">
        <f>M75*[1]!juhe($S76,2)/10</f>
        <v>2943.164536356926</v>
      </c>
      <c r="N76" s="134">
        <f>N75*[1]!juhe($S76,2)/10</f>
        <v>2892.5381630659103</v>
      </c>
      <c r="O76" s="223"/>
      <c r="Q76" s="137" t="str">
        <f>'Juhtme rež 330'!G$3</f>
        <v>109Y- 117Y</v>
      </c>
      <c r="R76" s="55">
        <f>'Juhtme rež 330'!G$4</f>
        <v>443.40965915219067</v>
      </c>
      <c r="S76" s="3" t="str">
        <f>'Juhtme rež 330'!G$5</f>
        <v>402-AL1/52-ST1A</v>
      </c>
      <c r="T76">
        <f>'Juhtme rež 330'!G$6</f>
        <v>65</v>
      </c>
      <c r="U76">
        <f>'Juhtme rež 330'!G$14</f>
        <v>5</v>
      </c>
      <c r="V76">
        <f>'Juhtme rež 330'!G$15</f>
        <v>6.7908030816381137E-2</v>
      </c>
      <c r="W76">
        <f>'Juhtme rež 330'!G$16</f>
        <v>-5</v>
      </c>
      <c r="X76" s="3">
        <f>'Juhtme rež 330'!G$17</f>
        <v>118.5184121131897</v>
      </c>
      <c r="Y76">
        <v>3</v>
      </c>
    </row>
    <row r="77" spans="1:28" s="128" customFormat="1" x14ac:dyDescent="0.2">
      <c r="A77" s="220"/>
      <c r="B77" s="221"/>
      <c r="C77" s="222"/>
      <c r="D77" s="133" t="str">
        <f>CONCATENATE(Y76,"T, [daN]")</f>
        <v>3T, [daN]</v>
      </c>
      <c r="E77" s="134">
        <f>E76*$Y76</f>
        <v>10302.301713824272</v>
      </c>
      <c r="F77" s="134">
        <f t="shared" ref="F77:N77" si="3">F76*$Y76</f>
        <v>10089.566919207573</v>
      </c>
      <c r="G77" s="134">
        <f t="shared" si="3"/>
        <v>9885.8369439840317</v>
      </c>
      <c r="H77" s="134">
        <f t="shared" si="3"/>
        <v>9690.6566709280014</v>
      </c>
      <c r="I77" s="134">
        <f t="shared" si="3"/>
        <v>9503.6522537469864</v>
      </c>
      <c r="J77" s="134">
        <f t="shared" si="3"/>
        <v>9324.4010835886002</v>
      </c>
      <c r="K77" s="134">
        <f t="shared" si="3"/>
        <v>9152.529314160347</v>
      </c>
      <c r="L77" s="134">
        <f t="shared" si="3"/>
        <v>8987.6793533563614</v>
      </c>
      <c r="M77" s="134">
        <f t="shared" si="3"/>
        <v>8829.4936090707779</v>
      </c>
      <c r="N77" s="134">
        <f t="shared" si="3"/>
        <v>8677.614489197731</v>
      </c>
      <c r="O77" s="223"/>
      <c r="Q77"/>
      <c r="R77"/>
      <c r="S77"/>
      <c r="T77"/>
      <c r="U77"/>
      <c r="V77"/>
      <c r="W77"/>
      <c r="X77"/>
      <c r="Y77"/>
    </row>
    <row r="78" spans="1:28" s="128" customFormat="1" x14ac:dyDescent="0.2">
      <c r="A78" s="220"/>
      <c r="B78" s="221"/>
      <c r="C78" s="222"/>
      <c r="D78" s="133" t="s">
        <v>31</v>
      </c>
      <c r="E78" s="135">
        <f>[1]!ripe([1]!Olekuvorrand($C75,$S76,$X76,$W76,$V76,E$4,[1]!juhe($S76,6),TRUE),[1]!juhe($S76,6),$C75,0)</f>
        <v>10.766367091551766</v>
      </c>
      <c r="F78" s="135">
        <f>[1]!ripe([1]!Olekuvorrand($C75,$S76,$X76,$W76,$V76,F$4,[1]!juhe($S76,6),TRUE),[1]!juhe($S76,6),$C75,0)</f>
        <v>10.993371968007766</v>
      </c>
      <c r="G78" s="135">
        <f>[1]!ripe([1]!Olekuvorrand($C75,$S76,$X76,$W76,$V76,G$4,[1]!juhe($S76,6),TRUE),[1]!juhe($S76,6),$C75,0)</f>
        <v>11.219926321610405</v>
      </c>
      <c r="H78" s="135">
        <f>[1]!ripe([1]!Olekuvorrand($C75,$S76,$X76,$W76,$V76,H$4,[1]!juhe($S76,6),TRUE),[1]!juhe($S76,6),$C75,0)</f>
        <v>11.44590773416939</v>
      </c>
      <c r="I78" s="135">
        <f>[1]!ripe([1]!Olekuvorrand($C75,$S76,$X76,$W76,$V76,I$4,[1]!juhe($S76,6),TRUE),[1]!juhe($S76,6),$C75,0)</f>
        <v>11.671130127391123</v>
      </c>
      <c r="J78" s="135">
        <f>[1]!ripe([1]!Olekuvorrand($C75,$S76,$X76,$W76,$V76,J$4,[1]!juhe($S76,6),TRUE),[1]!juhe($S76,6),$C75,0)</f>
        <v>11.895494535748437</v>
      </c>
      <c r="K78" s="135">
        <f>[1]!ripe([1]!Olekuvorrand($C75,$S76,$X76,$W76,$V76,K$4,[1]!juhe($S76,6),TRUE),[1]!juhe($S76,6),$C75,0)</f>
        <v>12.118875376596447</v>
      </c>
      <c r="L78" s="135">
        <f>[1]!ripe([1]!Olekuvorrand($C75,$S76,$X76,$W76,$V76,L$4,[1]!juhe($S76,6),TRUE),[1]!juhe($S76,6),$C75,0)</f>
        <v>12.34115701930706</v>
      </c>
      <c r="M78" s="135">
        <f>[1]!ripe([1]!Olekuvorrand($C75,$S76,$X76,$W76,$V76,M$4,[1]!juhe($S76,6),TRUE),[1]!juhe($S76,6),$C75,0)</f>
        <v>12.562256347861849</v>
      </c>
      <c r="N78" s="135">
        <f>[1]!ripe([1]!Olekuvorrand($C75,$S76,$X76,$W76,$V76,N$4,[1]!juhe($S76,6),TRUE),[1]!juhe($S76,6),$C75,0)</f>
        <v>12.782126041325178</v>
      </c>
      <c r="O78" s="223"/>
      <c r="Q78"/>
      <c r="R78"/>
      <c r="S78"/>
      <c r="T78"/>
      <c r="U78"/>
      <c r="V78"/>
      <c r="W78"/>
      <c r="X78"/>
      <c r="Y78"/>
    </row>
    <row r="79" spans="1:28" s="128" customFormat="1" x14ac:dyDescent="0.2">
      <c r="A79" s="220"/>
      <c r="B79" s="221"/>
      <c r="C79" s="222"/>
      <c r="D79" s="133" t="s">
        <v>247</v>
      </c>
      <c r="E79" s="135">
        <f>[1]!ripe([1]!Olekuvorrand($C75,$S76,$X76,$W76,$V76,E$4,[1]!juhe($S76,6)),[1]!juhe($S76,6),$C75,0)</f>
        <v>11.316719038573355</v>
      </c>
      <c r="F79" s="135">
        <f>[1]!ripe([1]!Olekuvorrand($C75,$S76,$X76,$W76,$V76,F$4,[1]!juhe($S76,6)),[1]!juhe($S76,6),$C75,0)</f>
        <v>11.560133454433613</v>
      </c>
      <c r="G79" s="135">
        <f>[1]!ripe([1]!Olekuvorrand($C75,$S76,$X76,$W76,$V76,G$4,[1]!juhe($S76,6)),[1]!juhe($S76,6),$C75,0)</f>
        <v>11.801765319484886</v>
      </c>
      <c r="H79" s="135">
        <f>[1]!ripe([1]!Olekuvorrand($C75,$S76,$X76,$W76,$V76,H$4,[1]!juhe($S76,6)),[1]!juhe($S76,6),$C75,0)</f>
        <v>12.041526472119513</v>
      </c>
      <c r="I79" s="135">
        <f>[1]!ripe([1]!Olekuvorrand($C75,$S76,$X76,$W76,$V76,I$4,[1]!juhe($S76,6)),[1]!juhe($S76,6),$C75,0)</f>
        <v>12.279332370549435</v>
      </c>
      <c r="J79" s="135">
        <f>[1]!ripe([1]!Olekuvorrand($C75,$S76,$X76,$W76,$V76,J$4,[1]!juhe($S76,6)),[1]!juhe($S76,6),$C75,0)</f>
        <v>12.515118468581019</v>
      </c>
      <c r="K79" s="135">
        <f>[1]!ripe([1]!Olekuvorrand($C75,$S76,$X76,$W76,$V76,K$4,[1]!juhe($S76,6)),[1]!juhe($S76,6),$C75,0)</f>
        <v>12.7488610515761</v>
      </c>
      <c r="L79" s="135">
        <f>[1]!ripe([1]!Olekuvorrand($C75,$S76,$X76,$W76,$V76,L$4,[1]!juhe($S76,6)),[1]!juhe($S76,6),$C75,0)</f>
        <v>12.980528673381881</v>
      </c>
      <c r="M79" s="135">
        <f>[1]!ripe([1]!Olekuvorrand($C75,$S76,$X76,$W76,$V76,M$4,[1]!juhe($S76,6)),[1]!juhe($S76,6),$C75,0)</f>
        <v>13.210124887831334</v>
      </c>
      <c r="N79" s="135">
        <f>[1]!ripe([1]!Olekuvorrand($C75,$S76,$X76,$W76,$V76,N$4,[1]!juhe($S76,6)),[1]!juhe($S76,6),$C75,0)</f>
        <v>13.43758225192019</v>
      </c>
      <c r="O79" s="223"/>
      <c r="Q79"/>
      <c r="R79"/>
      <c r="S79"/>
      <c r="T79"/>
      <c r="U79"/>
      <c r="V79"/>
      <c r="W79"/>
      <c r="X79"/>
      <c r="Y79"/>
      <c r="AB79" s="136"/>
    </row>
    <row r="80" spans="1:28" x14ac:dyDescent="0.2">
      <c r="A80" s="114"/>
      <c r="B80" s="127" t="str">
        <f>Visangud!C66</f>
        <v>109Y-110Y</v>
      </c>
      <c r="C80" s="116">
        <f>Visangud!G66</f>
        <v>443.33136594871996</v>
      </c>
      <c r="D80" s="10" t="s">
        <v>31</v>
      </c>
      <c r="E80" s="12">
        <f>[1]!ripe(E$75,[1]!juhe($S$7,6),$C80,0)</f>
        <v>10.762565374862797</v>
      </c>
      <c r="F80" s="12">
        <f>[1]!ripe(F$75,[1]!juhe($S$7,6),$C80,0)</f>
        <v>10.989490093525554</v>
      </c>
      <c r="G80" s="12">
        <f>[1]!ripe(G$75,[1]!juhe($S$7,6),$C80,0)</f>
        <v>11.215964448419276</v>
      </c>
      <c r="H80" s="12">
        <f>[1]!ripe(H$75,[1]!juhe($S$7,6),$C80,0)</f>
        <v>11.441866064580813</v>
      </c>
      <c r="I80" s="12">
        <f>[1]!ripe(I$75,[1]!juhe($S$7,6),$C80,0)</f>
        <v>11.667008929422753</v>
      </c>
      <c r="J80" s="12">
        <f>[1]!ripe(J$75,[1]!juhe($S$7,6),$C80,0)</f>
        <v>11.891294112363694</v>
      </c>
      <c r="K80" s="12">
        <f>[1]!ripe(K$75,[1]!juhe($S$7,6),$C80,0)</f>
        <v>12.114596075103291</v>
      </c>
      <c r="L80" s="12">
        <f>[1]!ripe(L$75,[1]!juhe($S$7,6),$C80,0)</f>
        <v>12.336799227843837</v>
      </c>
      <c r="M80" s="12">
        <f>[1]!ripe(M$75,[1]!juhe($S$7,6),$C80,0)</f>
        <v>12.557820483916039</v>
      </c>
      <c r="N80" s="12">
        <f>[1]!ripe(N$75,[1]!juhe($S$7,6),$C80,0)</f>
        <v>12.777612539093777</v>
      </c>
      <c r="O80" s="117"/>
      <c r="Q80"/>
      <c r="R80"/>
      <c r="S80"/>
      <c r="T80"/>
      <c r="U80"/>
      <c r="V80"/>
      <c r="W80"/>
      <c r="X80"/>
      <c r="Y80"/>
      <c r="AB80" s="11"/>
    </row>
    <row r="81" spans="1:28" x14ac:dyDescent="0.2">
      <c r="A81" s="114"/>
      <c r="B81" s="127" t="str">
        <f>Visangud!C67</f>
        <v>110Y-111Y</v>
      </c>
      <c r="C81" s="116">
        <f>Visangud!G67</f>
        <v>448.40810919264607</v>
      </c>
      <c r="D81" s="10" t="s">
        <v>31</v>
      </c>
      <c r="E81" s="12">
        <f>[1]!ripe(E$75,[1]!juhe($S$7,6),$C81,0)</f>
        <v>11.01046854262823</v>
      </c>
      <c r="F81" s="12">
        <f>[1]!ripe(F$75,[1]!juhe($S$7,6),$C81,0)</f>
        <v>11.242620208086791</v>
      </c>
      <c r="G81" s="12">
        <f>[1]!ripe(G$75,[1]!juhe($S$7,6),$C81,0)</f>
        <v>11.474311136171039</v>
      </c>
      <c r="H81" s="12">
        <f>[1]!ripe(H$75,[1]!juhe($S$7,6),$C81,0)</f>
        <v>11.705416133152967</v>
      </c>
      <c r="I81" s="12">
        <f>[1]!ripe(I$75,[1]!juhe($S$7,6),$C81,0)</f>
        <v>11.9357449018617</v>
      </c>
      <c r="J81" s="12">
        <f>[1]!ripe(J$75,[1]!juhe($S$7,6),$C81,0)</f>
        <v>12.165196232965027</v>
      </c>
      <c r="K81" s="12">
        <f>[1]!ripe(K$75,[1]!juhe($S$7,6),$C81,0)</f>
        <v>12.393641696533962</v>
      </c>
      <c r="L81" s="12">
        <f>[1]!ripe(L$75,[1]!juhe($S$7,6),$C81,0)</f>
        <v>12.620963040294328</v>
      </c>
      <c r="M81" s="12">
        <f>[1]!ripe(M$75,[1]!juhe($S$7,6),$C81,0)</f>
        <v>12.847075263772101</v>
      </c>
      <c r="N81" s="12">
        <f>[1]!ripe(N$75,[1]!juhe($S$7,6),$C81,0)</f>
        <v>13.071929973143375</v>
      </c>
      <c r="O81" s="117"/>
      <c r="Q81"/>
      <c r="R81"/>
      <c r="S81"/>
      <c r="T81"/>
      <c r="U81"/>
      <c r="V81"/>
      <c r="W81"/>
      <c r="X81"/>
      <c r="Y81"/>
      <c r="AB81" s="11"/>
    </row>
    <row r="82" spans="1:28" x14ac:dyDescent="0.2">
      <c r="A82" s="114"/>
      <c r="B82" s="127" t="str">
        <f>Visangud!C68</f>
        <v>111Y-112Y</v>
      </c>
      <c r="C82" s="116">
        <f>Visangud!G68</f>
        <v>437.39866301561824</v>
      </c>
      <c r="D82" s="10" t="s">
        <v>31</v>
      </c>
      <c r="E82" s="12">
        <f>[1]!ripe(E$75,[1]!juhe($S$7,6),$C82,0)</f>
        <v>10.476441372637883</v>
      </c>
      <c r="F82" s="12">
        <f>[1]!ripe(F$75,[1]!juhe($S$7,6),$C82,0)</f>
        <v>10.697333272316868</v>
      </c>
      <c r="G82" s="12">
        <f>[1]!ripe(G$75,[1]!juhe($S$7,6),$C82,0)</f>
        <v>10.917786781197906</v>
      </c>
      <c r="H82" s="12">
        <f>[1]!ripe(H$75,[1]!juhe($S$7,6),$C82,0)</f>
        <v>11.137682777669903</v>
      </c>
      <c r="I82" s="12">
        <f>[1]!ripe(I$75,[1]!juhe($S$7,6),$C82,0)</f>
        <v>11.356840194310859</v>
      </c>
      <c r="J82" s="12">
        <f>[1]!ripe(J$75,[1]!juhe($S$7,6),$C82,0)</f>
        <v>11.575162730619921</v>
      </c>
      <c r="K82" s="12">
        <f>[1]!ripe(K$75,[1]!juhe($S$7,6),$C82,0)</f>
        <v>11.792528185746477</v>
      </c>
      <c r="L82" s="12">
        <f>[1]!ripe(L$75,[1]!juhe($S$7,6),$C82,0)</f>
        <v>12.008824042860498</v>
      </c>
      <c r="M82" s="12">
        <f>[1]!ripe(M$75,[1]!juhe($S$7,6),$C82,0)</f>
        <v>12.223969424161069</v>
      </c>
      <c r="N82" s="12">
        <f>[1]!ripe(N$75,[1]!juhe($S$7,6),$C82,0)</f>
        <v>12.437918283010209</v>
      </c>
      <c r="O82" s="117"/>
      <c r="Q82"/>
      <c r="R82"/>
      <c r="S82"/>
      <c r="T82"/>
      <c r="U82"/>
      <c r="V82"/>
      <c r="W82"/>
      <c r="X82"/>
      <c r="Y82"/>
      <c r="AB82" s="11"/>
    </row>
    <row r="83" spans="1:28" x14ac:dyDescent="0.2">
      <c r="A83" s="114"/>
      <c r="B83" s="127" t="str">
        <f>Visangud!C69</f>
        <v>112Y-113Y</v>
      </c>
      <c r="C83" s="116">
        <f>Visangud!G69</f>
        <v>443.29796069571546</v>
      </c>
      <c r="D83" s="10" t="s">
        <v>31</v>
      </c>
      <c r="E83" s="12">
        <f>[1]!ripe(E$75,[1]!juhe($S$7,6),$C83,0)</f>
        <v>10.760943505977837</v>
      </c>
      <c r="F83" s="12">
        <f>[1]!ripe(F$75,[1]!juhe($S$7,6),$C83,0)</f>
        <v>10.987834028133756</v>
      </c>
      <c r="G83" s="12">
        <f>[1]!ripe(G$75,[1]!juhe($S$7,6),$C83,0)</f>
        <v>11.21427425438838</v>
      </c>
      <c r="H83" s="12">
        <f>[1]!ripe(H$75,[1]!juhe($S$7,6),$C83,0)</f>
        <v>11.4401418282199</v>
      </c>
      <c r="I83" s="12">
        <f>[1]!ripe(I$75,[1]!juhe($S$7,6),$C83,0)</f>
        <v>11.665250765072143</v>
      </c>
      <c r="J83" s="12">
        <f>[1]!ripe(J$75,[1]!juhe($S$7,6),$C83,0)</f>
        <v>11.889502149272086</v>
      </c>
      <c r="K83" s="12">
        <f>[1]!ripe(K$75,[1]!juhe($S$7,6),$C83,0)</f>
        <v>12.11277046143743</v>
      </c>
      <c r="L83" s="12">
        <f>[1]!ripe(L$75,[1]!juhe($S$7,6),$C83,0)</f>
        <v>12.334940129189313</v>
      </c>
      <c r="M83" s="12">
        <f>[1]!ripe(M$75,[1]!juhe($S$7,6),$C83,0)</f>
        <v>12.555928078379218</v>
      </c>
      <c r="N83" s="12">
        <f>[1]!ripe(N$75,[1]!juhe($S$7,6),$C83,0)</f>
        <v>12.775687011909557</v>
      </c>
      <c r="O83" s="117"/>
      <c r="Q83"/>
      <c r="R83"/>
      <c r="S83"/>
      <c r="T83"/>
      <c r="U83"/>
      <c r="V83"/>
      <c r="W83"/>
      <c r="X83"/>
      <c r="Y83"/>
      <c r="AB83" s="11"/>
    </row>
    <row r="84" spans="1:28" x14ac:dyDescent="0.2">
      <c r="A84" s="118"/>
      <c r="B84" s="127" t="str">
        <f>Visangud!C70</f>
        <v>113Y-114Y</v>
      </c>
      <c r="C84" s="116">
        <f>Visangud!G70</f>
        <v>444.93990332404354</v>
      </c>
      <c r="D84" s="10" t="s">
        <v>31</v>
      </c>
      <c r="E84" s="12">
        <f>[1]!ripe(E$75,[1]!juhe($S$7,6),$C84,0)</f>
        <v>10.840806602534169</v>
      </c>
      <c r="F84" s="12">
        <f>[1]!ripe(F$75,[1]!juhe($S$7,6),$C84,0)</f>
        <v>11.069381008604969</v>
      </c>
      <c r="G84" s="12">
        <f>[1]!ripe(G$75,[1]!juhe($S$7,6),$C84,0)</f>
        <v>11.297501776871878</v>
      </c>
      <c r="H84" s="12">
        <f>[1]!ripe(H$75,[1]!juhe($S$7,6),$C84,0)</f>
        <v>11.525045642735581</v>
      </c>
      <c r="I84" s="12">
        <f>[1]!ripe(I$75,[1]!juhe($S$7,6),$C84,0)</f>
        <v>11.751825241342488</v>
      </c>
      <c r="J84" s="12">
        <f>[1]!ripe(J$75,[1]!juhe($S$7,6),$C84,0)</f>
        <v>11.97774092290997</v>
      </c>
      <c r="K84" s="12">
        <f>[1]!ripe(K$75,[1]!juhe($S$7,6),$C84,0)</f>
        <v>12.202666236504838</v>
      </c>
      <c r="L84" s="12">
        <f>[1]!ripe(L$75,[1]!juhe($S$7,6),$C84,0)</f>
        <v>12.426484752019716</v>
      </c>
      <c r="M84" s="12">
        <f>[1]!ripe(M$75,[1]!juhe($S$7,6),$C84,0)</f>
        <v>12.649112778765472</v>
      </c>
      <c r="N84" s="12">
        <f>[1]!ripe(N$75,[1]!juhe($S$7,6),$C84,0)</f>
        <v>12.870502668625793</v>
      </c>
      <c r="O84" s="132"/>
      <c r="Q84"/>
      <c r="R84"/>
      <c r="S84"/>
      <c r="T84"/>
      <c r="U84"/>
      <c r="V84"/>
      <c r="W84"/>
      <c r="X84"/>
      <c r="Y84"/>
    </row>
    <row r="85" spans="1:28" x14ac:dyDescent="0.2">
      <c r="A85" s="118"/>
      <c r="B85" s="127" t="str">
        <f>Visangud!C71</f>
        <v>114Y-115Y</v>
      </c>
      <c r="C85" s="116">
        <f>Visangud!G71</f>
        <v>443.32156624510486</v>
      </c>
      <c r="D85" s="10" t="s">
        <v>31</v>
      </c>
      <c r="E85" s="12">
        <f>[1]!ripe(E$75,[1]!juhe($S$7,6),$C85,0)</f>
        <v>10.762089573720706</v>
      </c>
      <c r="F85" s="12">
        <f>[1]!ripe(F$75,[1]!juhe($S$7,6),$C85,0)</f>
        <v>10.989004260291992</v>
      </c>
      <c r="G85" s="12">
        <f>[1]!ripe(G$75,[1]!juhe($S$7,6),$C85,0)</f>
        <v>11.215468603004329</v>
      </c>
      <c r="H85" s="12">
        <f>[1]!ripe(H$75,[1]!juhe($S$7,6),$C85,0)</f>
        <v>11.441360232304625</v>
      </c>
      <c r="I85" s="12">
        <f>[1]!ripe(I$75,[1]!juhe($S$7,6),$C85,0)</f>
        <v>11.666493143828886</v>
      </c>
      <c r="J85" s="12">
        <f>[1]!ripe(J$75,[1]!juhe($S$7,6),$C85,0)</f>
        <v>11.890768411369317</v>
      </c>
      <c r="K85" s="12">
        <f>[1]!ripe(K$75,[1]!juhe($S$7,6),$C85,0)</f>
        <v>12.114060502175487</v>
      </c>
      <c r="L85" s="12">
        <f>[1]!ripe(L$75,[1]!juhe($S$7,6),$C85,0)</f>
        <v>12.336253831559782</v>
      </c>
      <c r="M85" s="12">
        <f>[1]!ripe(M$75,[1]!juhe($S$7,6),$C85,0)</f>
        <v>12.557265316526079</v>
      </c>
      <c r="N85" s="12">
        <f>[1]!ripe(N$75,[1]!juhe($S$7,6),$C85,0)</f>
        <v>12.77704765493953</v>
      </c>
      <c r="O85" s="132"/>
      <c r="Q85"/>
      <c r="R85"/>
      <c r="S85"/>
      <c r="T85"/>
      <c r="U85"/>
      <c r="V85"/>
      <c r="W85"/>
      <c r="X85"/>
      <c r="Y85"/>
    </row>
    <row r="86" spans="1:28" x14ac:dyDescent="0.2">
      <c r="A86" s="118"/>
      <c r="B86" s="127" t="str">
        <f>Visangud!C72</f>
        <v>115Y-116Y</v>
      </c>
      <c r="C86" s="116">
        <f>Visangud!G72</f>
        <v>443.03256126042658</v>
      </c>
      <c r="D86" s="10" t="s">
        <v>31</v>
      </c>
      <c r="E86" s="12">
        <f>[1]!ripe(E$75,[1]!juhe($S$7,6),$C86,0)</f>
        <v>10.748062357565216</v>
      </c>
      <c r="F86" s="12">
        <f>[1]!ripe(F$75,[1]!juhe($S$7,6),$C86,0)</f>
        <v>10.974681285461051</v>
      </c>
      <c r="G86" s="12">
        <f>[1]!ripe(G$75,[1]!juhe($S$7,6),$C86,0)</f>
        <v>11.200850456472299</v>
      </c>
      <c r="H86" s="12">
        <f>[1]!ripe(H$75,[1]!juhe($S$7,6),$C86,0)</f>
        <v>11.426447660541307</v>
      </c>
      <c r="I86" s="12">
        <f>[1]!ripe(I$75,[1]!juhe($S$7,6),$C86,0)</f>
        <v>11.651287135740583</v>
      </c>
      <c r="J86" s="12">
        <f>[1]!ripe(J$75,[1]!juhe($S$7,6),$C86,0)</f>
        <v>11.875270084801915</v>
      </c>
      <c r="K86" s="12">
        <f>[1]!ripe(K$75,[1]!juhe($S$7,6),$C86,0)</f>
        <v>12.098271138593192</v>
      </c>
      <c r="L86" s="12">
        <f>[1]!ripe(L$75,[1]!juhe($S$7,6),$C86,0)</f>
        <v>12.320174863078901</v>
      </c>
      <c r="M86" s="12">
        <f>[1]!ripe(M$75,[1]!juhe($S$7,6),$C86,0)</f>
        <v>12.540898283552588</v>
      </c>
      <c r="N86" s="12">
        <f>[1]!ripe(N$75,[1]!juhe($S$7,6),$C86,0)</f>
        <v>12.760394159532609</v>
      </c>
      <c r="O86" s="132"/>
      <c r="Q86"/>
      <c r="R86"/>
      <c r="S86"/>
      <c r="T86"/>
      <c r="U86"/>
      <c r="V86"/>
      <c r="W86"/>
      <c r="X86"/>
      <c r="Y86"/>
    </row>
    <row r="87" spans="1:28" x14ac:dyDescent="0.2">
      <c r="A87" s="118"/>
      <c r="B87" s="127" t="str">
        <f>Visangud!C73</f>
        <v>116Y-117Y</v>
      </c>
      <c r="C87" s="116">
        <f>Visangud!G73</f>
        <v>443.33210739242941</v>
      </c>
      <c r="D87" s="10" t="s">
        <v>31</v>
      </c>
      <c r="E87" s="12">
        <f>[1]!ripe(E$75,[1]!juhe($S$7,6),$C87,0)</f>
        <v>10.762601374314587</v>
      </c>
      <c r="F87" s="12">
        <f>[1]!ripe(F$75,[1]!juhe($S$7,6),$C87,0)</f>
        <v>10.989526852012498</v>
      </c>
      <c r="G87" s="12">
        <f>[1]!ripe(G$75,[1]!juhe($S$7,6),$C87,0)</f>
        <v>11.216001964434962</v>
      </c>
      <c r="H87" s="12">
        <f>[1]!ripe(H$75,[1]!juhe($S$7,6),$C87,0)</f>
        <v>11.441904336209502</v>
      </c>
      <c r="I87" s="12">
        <f>[1]!ripe(I$75,[1]!juhe($S$7,6),$C87,0)</f>
        <v>11.667047954126517</v>
      </c>
      <c r="J87" s="12">
        <f>[1]!ripe(J$75,[1]!juhe($S$7,6),$C87,0)</f>
        <v>11.89133388727369</v>
      </c>
      <c r="K87" s="12">
        <f>[1]!ripe(K$75,[1]!juhe($S$7,6),$C87,0)</f>
        <v>12.114636596930771</v>
      </c>
      <c r="L87" s="12">
        <f>[1]!ripe(L$75,[1]!juhe($S$7,6),$C87,0)</f>
        <v>12.336840492913417</v>
      </c>
      <c r="M87" s="12">
        <f>[1]!ripe(M$75,[1]!juhe($S$7,6),$C87,0)</f>
        <v>12.557862488274418</v>
      </c>
      <c r="N87" s="12">
        <f>[1]!ripe(N$75,[1]!juhe($S$7,6),$C87,0)</f>
        <v>12.777655278629432</v>
      </c>
      <c r="O87" s="132"/>
      <c r="Q87"/>
      <c r="R87"/>
      <c r="S87"/>
      <c r="T87"/>
      <c r="U87"/>
      <c r="V87"/>
      <c r="W87"/>
      <c r="X87"/>
      <c r="Y87"/>
    </row>
    <row r="88" spans="1:28" x14ac:dyDescent="0.2">
      <c r="A88" s="118"/>
      <c r="B88" s="130"/>
      <c r="C88" s="116">
        <f>Visangud!G23</f>
        <v>0</v>
      </c>
      <c r="D88" s="10" t="s">
        <v>31</v>
      </c>
      <c r="E88" s="12" t="e">
        <f>[1]!ripe(E$75,[1]!juhe($S$7,6),$C88,0)</f>
        <v>#VALUE!</v>
      </c>
      <c r="F88" s="12" t="e">
        <f>[1]!ripe(F$75,[1]!juhe($S$7,6),$C88,0)</f>
        <v>#VALUE!</v>
      </c>
      <c r="G88" s="12" t="e">
        <f>[1]!ripe(G$75,[1]!juhe($S$7,6),$C88,0)</f>
        <v>#VALUE!</v>
      </c>
      <c r="H88" s="12" t="e">
        <f>[1]!ripe(H$75,[1]!juhe($S$7,6),$C88,0)</f>
        <v>#VALUE!</v>
      </c>
      <c r="I88" s="12" t="e">
        <f>[1]!ripe(I$75,[1]!juhe($S$7,6),$C88,0)</f>
        <v>#VALUE!</v>
      </c>
      <c r="J88" s="12" t="e">
        <f>[1]!ripe(J$75,[1]!juhe($S$7,6),$C88,0)</f>
        <v>#VALUE!</v>
      </c>
      <c r="K88" s="12" t="e">
        <f>[1]!ripe(K$75,[1]!juhe($S$7,6),$C88,0)</f>
        <v>#VALUE!</v>
      </c>
      <c r="L88" s="12" t="e">
        <f>[1]!ripe(L$75,[1]!juhe($S$7,6),$C88,0)</f>
        <v>#VALUE!</v>
      </c>
      <c r="M88" s="12" t="e">
        <f>[1]!ripe(M$75,[1]!juhe($S$7,6),$C88,0)</f>
        <v>#VALUE!</v>
      </c>
      <c r="N88" s="12" t="e">
        <f>[1]!ripe(N$75,[1]!juhe($S$7,6),$C88,0)</f>
        <v>#VALUE!</v>
      </c>
      <c r="O88" s="132"/>
      <c r="Q88"/>
      <c r="R88"/>
      <c r="S88"/>
      <c r="T88"/>
      <c r="U88"/>
      <c r="V88"/>
      <c r="W88"/>
      <c r="X88"/>
      <c r="Y88"/>
    </row>
    <row r="89" spans="1:28" s="128" customFormat="1" hidden="1" x14ac:dyDescent="0.2">
      <c r="A89" s="220">
        <v>5</v>
      </c>
      <c r="B89" s="221" t="str">
        <f>Q90</f>
        <v>117Y- 118Y</v>
      </c>
      <c r="C89" s="222">
        <f>R90</f>
        <v>440.21867232785877</v>
      </c>
      <c r="D89" s="133" t="s">
        <v>137</v>
      </c>
      <c r="E89" s="134">
        <f>[1]!Olekuvorrand($C89,$S90,$X90,$W90,$V90,E$4,[1]!juhe($S90,6),TRUE)</f>
        <v>75.679004192352295</v>
      </c>
      <c r="F89" s="134">
        <f>[1]!Olekuvorrand($C89,$S90,$X90,$W90,$V90,F$4,[1]!juhe($S90,6),TRUE)</f>
        <v>74.098408222198486</v>
      </c>
      <c r="G89" s="134">
        <f>[1]!Olekuvorrand($C89,$S90,$X90,$W90,$V90,G$4,[1]!juhe($S90,6),TRUE)</f>
        <v>72.585046291351318</v>
      </c>
      <c r="H89" s="134">
        <f>[1]!Olekuvorrand($C89,$S90,$X90,$W90,$V90,H$4,[1]!juhe($S90,6),TRUE)</f>
        <v>71.135580539703369</v>
      </c>
      <c r="I89" s="134">
        <f>[1]!Olekuvorrand($C89,$S90,$X90,$W90,$V90,I$4,[1]!juhe($S90,6),TRUE)</f>
        <v>69.747269153594971</v>
      </c>
      <c r="J89" s="134">
        <f>[1]!Olekuvorrand($C89,$S90,$X90,$W90,$V90,J$4,[1]!juhe($S90,6),TRUE)</f>
        <v>68.416893482208252</v>
      </c>
      <c r="K89" s="134">
        <f>[1]!Olekuvorrand($C89,$S90,$X90,$W90,$V90,K$4,[1]!juhe($S90,6),TRUE)</f>
        <v>67.141711711883545</v>
      </c>
      <c r="L89" s="134">
        <f>[1]!Olekuvorrand($C89,$S90,$X90,$W90,$V90,L$4,[1]!juhe($S90,6),TRUE)</f>
        <v>65.918862819671631</v>
      </c>
      <c r="M89" s="134">
        <f>[1]!Olekuvorrand($C89,$S90,$X90,$W90,$V90,M$4,[1]!juhe($S90,6),TRUE)</f>
        <v>64.745962619781494</v>
      </c>
      <c r="N89" s="134">
        <f>[1]!Olekuvorrand($C89,$S90,$X90,$W90,$V90,N$4,[1]!juhe($S90,6),TRUE)</f>
        <v>63.620150089263916</v>
      </c>
      <c r="O89" s="223">
        <f>T90</f>
        <v>65</v>
      </c>
      <c r="Q89"/>
      <c r="R89"/>
      <c r="S89"/>
      <c r="T89"/>
      <c r="U89"/>
      <c r="V89"/>
      <c r="W89"/>
      <c r="X89"/>
      <c r="Y89"/>
    </row>
    <row r="90" spans="1:28" s="128" customFormat="1" x14ac:dyDescent="0.2">
      <c r="A90" s="220"/>
      <c r="B90" s="221"/>
      <c r="C90" s="222"/>
      <c r="D90" s="133" t="s">
        <v>32</v>
      </c>
      <c r="E90" s="134">
        <f>E89*[1]!juhe($S90,2)/10</f>
        <v>3439.6107405424118</v>
      </c>
      <c r="F90" s="134">
        <f>F89*[1]!juhe($S90,2)/10</f>
        <v>3367.7726536989212</v>
      </c>
      <c r="G90" s="134">
        <f>G89*[1]!juhe($S90,2)/10</f>
        <v>3298.9903539419174</v>
      </c>
      <c r="H90" s="134">
        <f>H89*[1]!juhe($S90,2)/10</f>
        <v>3233.1121355295181</v>
      </c>
      <c r="I90" s="134">
        <f>I89*[1]!juhe($S90,2)/10</f>
        <v>3170.0133830308914</v>
      </c>
      <c r="J90" s="134">
        <f>J89*[1]!juhe($S90,2)/10</f>
        <v>3109.5478087663651</v>
      </c>
      <c r="K90" s="134">
        <f>K89*[1]!juhe($S90,2)/10</f>
        <v>3051.5907973051071</v>
      </c>
      <c r="L90" s="134">
        <f>L89*[1]!juhe($S90,2)/10</f>
        <v>2996.0123151540756</v>
      </c>
      <c r="M90" s="134">
        <f>M89*[1]!juhe($S90,2)/10</f>
        <v>2942.7040010690689</v>
      </c>
      <c r="N90" s="134">
        <f>N89*[1]!juhe($S90,2)/10</f>
        <v>2891.535821557045</v>
      </c>
      <c r="O90" s="223"/>
      <c r="Q90" s="137" t="str">
        <f>'Juhtme rež 330'!H$3</f>
        <v>117Y- 118Y</v>
      </c>
      <c r="R90" s="55">
        <f>'Juhtme rež 330'!H$4</f>
        <v>440.21867232785877</v>
      </c>
      <c r="S90" s="3" t="str">
        <f>'Juhtme rež 330'!H$5</f>
        <v>402-AL1/52-ST1A</v>
      </c>
      <c r="T90">
        <f>'Juhtme rež 330'!H$6</f>
        <v>65</v>
      </c>
      <c r="U90">
        <f>'Juhtme rež 330'!H$14</f>
        <v>5</v>
      </c>
      <c r="V90">
        <f>'Juhtme rež 330'!H$15</f>
        <v>6.791792791846693E-2</v>
      </c>
      <c r="W90">
        <f>'Juhtme rež 330'!H$16</f>
        <v>-5</v>
      </c>
      <c r="X90" s="3">
        <f>'Juhtme rež 330'!H$17</f>
        <v>118.39419603347778</v>
      </c>
      <c r="Y90">
        <v>3</v>
      </c>
    </row>
    <row r="91" spans="1:28" s="128" customFormat="1" x14ac:dyDescent="0.2">
      <c r="A91" s="220"/>
      <c r="B91" s="221"/>
      <c r="C91" s="222"/>
      <c r="D91" s="133" t="str">
        <f>CONCATENATE(Y90,"T, [daN]")</f>
        <v>3T, [daN]</v>
      </c>
      <c r="E91" s="134">
        <f>E90*$Y90</f>
        <v>10318.832221627235</v>
      </c>
      <c r="F91" s="134">
        <f t="shared" ref="F91:N91" si="4">F90*$Y90</f>
        <v>10103.317961096764</v>
      </c>
      <c r="G91" s="134">
        <f t="shared" si="4"/>
        <v>9896.9710618257523</v>
      </c>
      <c r="H91" s="134">
        <f t="shared" si="4"/>
        <v>9699.3364065885544</v>
      </c>
      <c r="I91" s="134">
        <f t="shared" si="4"/>
        <v>9510.0401490926743</v>
      </c>
      <c r="J91" s="134">
        <f t="shared" si="4"/>
        <v>9328.6434262990952</v>
      </c>
      <c r="K91" s="134">
        <f t="shared" si="4"/>
        <v>9154.7723919153214</v>
      </c>
      <c r="L91" s="134">
        <f t="shared" si="4"/>
        <v>8988.0369454622269</v>
      </c>
      <c r="M91" s="134">
        <f t="shared" si="4"/>
        <v>8828.1120032072067</v>
      </c>
      <c r="N91" s="134">
        <f t="shared" si="4"/>
        <v>8674.6074646711349</v>
      </c>
      <c r="O91" s="223"/>
      <c r="Q91"/>
      <c r="R91"/>
      <c r="S91"/>
      <c r="T91"/>
      <c r="U91"/>
      <c r="V91"/>
      <c r="W91"/>
      <c r="X91"/>
      <c r="Y91"/>
    </row>
    <row r="92" spans="1:28" s="128" customFormat="1" x14ac:dyDescent="0.2">
      <c r="A92" s="220"/>
      <c r="B92" s="221"/>
      <c r="C92" s="222"/>
      <c r="D92" s="133" t="s">
        <v>31</v>
      </c>
      <c r="E92" s="135">
        <f>[1]!ripe([1]!Olekuvorrand($C89,$S90,$X90,$W90,$V90,E$4,[1]!juhe($S90,6),TRUE),[1]!juhe($S90,6),$C89,0)</f>
        <v>10.594964777192812</v>
      </c>
      <c r="F92" s="135">
        <f>[1]!ripe([1]!Olekuvorrand($C89,$S90,$X90,$W90,$V90,F$4,[1]!juhe($S90,6),TRUE),[1]!juhe($S90,6),$C89,0)</f>
        <v>10.820966374697246</v>
      </c>
      <c r="G92" s="135">
        <f>[1]!ripe([1]!Olekuvorrand($C89,$S90,$X90,$W90,$V90,G$4,[1]!juhe($S90,6),TRUE),[1]!juhe($S90,6),$C89,0)</f>
        <v>11.046578114348302</v>
      </c>
      <c r="H92" s="135">
        <f>[1]!ripe([1]!Olekuvorrand($C89,$S90,$X90,$W90,$V90,H$4,[1]!juhe($S90,6),TRUE),[1]!juhe($S90,6),$C89,0)</f>
        <v>11.271664302275241</v>
      </c>
      <c r="I92" s="135">
        <f>[1]!ripe([1]!Olekuvorrand($C89,$S90,$X90,$W90,$V90,I$4,[1]!juhe($S90,6),TRUE),[1]!juhe($S90,6),$C89,0)</f>
        <v>11.496025486320734</v>
      </c>
      <c r="J92" s="135">
        <f>[1]!ripe([1]!Olekuvorrand($C89,$S90,$X90,$W90,$V90,J$4,[1]!juhe($S90,6),TRUE),[1]!juhe($S90,6),$C89,0)</f>
        <v>11.719567244009864</v>
      </c>
      <c r="K92" s="135">
        <f>[1]!ripe([1]!Olekuvorrand($C89,$S90,$X90,$W90,$V90,K$4,[1]!juhe($S90,6),TRUE),[1]!juhe($S90,6),$C89,0)</f>
        <v>11.942149869990352</v>
      </c>
      <c r="L92" s="135">
        <f>[1]!ripe([1]!Olekuvorrand($C89,$S90,$X90,$W90,$V90,L$4,[1]!juhe($S90,6),TRUE),[1]!juhe($S90,6),$C89,0)</f>
        <v>12.163686530583174</v>
      </c>
      <c r="M92" s="135">
        <f>[1]!ripe([1]!Olekuvorrand($C89,$S90,$X90,$W90,$V90,M$4,[1]!juhe($S90,6),TRUE),[1]!juhe($S90,6),$C89,0)</f>
        <v>12.38403680086803</v>
      </c>
      <c r="N92" s="135">
        <f>[1]!ripe([1]!Olekuvorrand($C89,$S90,$X90,$W90,$V90,N$4,[1]!juhe($S90,6),TRUE),[1]!juhe($S90,6),$C89,0)</f>
        <v>12.603182838550213</v>
      </c>
      <c r="O92" s="223"/>
      <c r="Q92"/>
      <c r="R92"/>
      <c r="S92"/>
      <c r="T92"/>
      <c r="U92"/>
      <c r="V92"/>
      <c r="W92"/>
      <c r="X92"/>
      <c r="Y92"/>
    </row>
    <row r="93" spans="1:28" s="128" customFormat="1" x14ac:dyDescent="0.2">
      <c r="A93" s="220"/>
      <c r="B93" s="221"/>
      <c r="C93" s="222"/>
      <c r="D93" s="133" t="s">
        <v>247</v>
      </c>
      <c r="E93" s="135">
        <f>[1]!ripe([1]!Olekuvorrand($C89,$S90,$X90,$W90,$V90,E$4,[1]!juhe($S90,6)),[1]!juhe($S90,6),$C89,0)</f>
        <v>11.140457008082317</v>
      </c>
      <c r="F93" s="135">
        <f>[1]!ripe([1]!Olekuvorrand($C89,$S90,$X90,$W90,$V90,F$4,[1]!juhe($S90,6)),[1]!juhe($S90,6),$C89,0)</f>
        <v>11.383201761436517</v>
      </c>
      <c r="G93" s="135">
        <f>[1]!ripe([1]!Olekuvorrand($C89,$S90,$X90,$W90,$V90,G$4,[1]!juhe($S90,6)),[1]!juhe($S90,6),$C89,0)</f>
        <v>11.624171355048759</v>
      </c>
      <c r="H93" s="135">
        <f>[1]!ripe([1]!Olekuvorrand($C89,$S90,$X90,$W90,$V90,H$4,[1]!juhe($S90,6)),[1]!juhe($S90,6),$C89,0)</f>
        <v>11.863268603217012</v>
      </c>
      <c r="I93" s="135">
        <f>[1]!ripe([1]!Olekuvorrand($C89,$S90,$X90,$W90,$V90,I$4,[1]!juhe($S90,6)),[1]!juhe($S90,6),$C89,0)</f>
        <v>12.100445404802942</v>
      </c>
      <c r="J93" s="135">
        <f>[1]!ripe([1]!Olekuvorrand($C89,$S90,$X90,$W90,$V90,J$4,[1]!juhe($S90,6)),[1]!juhe($S90,6),$C89,0)</f>
        <v>12.335637126176163</v>
      </c>
      <c r="K93" s="135">
        <f>[1]!ripe([1]!Olekuvorrand($C89,$S90,$X90,$W90,$V90,K$4,[1]!juhe($S90,6)),[1]!juhe($S90,6),$C89,0)</f>
        <v>12.568774906264279</v>
      </c>
      <c r="L93" s="135">
        <f>[1]!ripe([1]!Olekuvorrand($C89,$S90,$X90,$W90,$V90,L$4,[1]!juhe($S90,6)),[1]!juhe($S90,6),$C89,0)</f>
        <v>12.799851054788963</v>
      </c>
      <c r="M93" s="135">
        <f>[1]!ripe([1]!Olekuvorrand($C89,$S90,$X90,$W90,$V90,M$4,[1]!juhe($S90,6)),[1]!juhe($S90,6),$C89,0)</f>
        <v>13.028822946269685</v>
      </c>
      <c r="N93" s="135">
        <f>[1]!ripe([1]!Olekuvorrand($C89,$S90,$X90,$W90,$V90,N$4,[1]!juhe($S90,6)),[1]!juhe($S90,6),$C89,0)</f>
        <v>13.255704335025085</v>
      </c>
      <c r="O93" s="223"/>
      <c r="Q93"/>
      <c r="R93"/>
      <c r="S93"/>
      <c r="T93"/>
      <c r="U93"/>
      <c r="V93"/>
      <c r="W93"/>
      <c r="X93"/>
      <c r="Y93"/>
      <c r="AB93" s="136"/>
    </row>
    <row r="94" spans="1:28" x14ac:dyDescent="0.2">
      <c r="A94" s="114"/>
      <c r="B94" s="115"/>
      <c r="C94" s="116">
        <f>Visangud!H74</f>
        <v>440.21867232785877</v>
      </c>
      <c r="D94" s="10" t="s">
        <v>31</v>
      </c>
      <c r="E94" s="12">
        <f>[1]!ripe(E$89,[1]!juhe($S$7,6),$C94,0)</f>
        <v>10.594964777192812</v>
      </c>
      <c r="F94" s="12">
        <f>[1]!ripe(F$89,[1]!juhe($S$7,6),$C94,0)</f>
        <v>10.820966374697246</v>
      </c>
      <c r="G94" s="12">
        <f>[1]!ripe(G$89,[1]!juhe($S$7,6),$C94,0)</f>
        <v>11.046578114348302</v>
      </c>
      <c r="H94" s="12">
        <f>[1]!ripe(H$89,[1]!juhe($S$7,6),$C94,0)</f>
        <v>11.271664302275241</v>
      </c>
      <c r="I94" s="12">
        <f>[1]!ripe(I$89,[1]!juhe($S$7,6),$C94,0)</f>
        <v>11.496025486320734</v>
      </c>
      <c r="J94" s="12">
        <f>[1]!ripe(J$89,[1]!juhe($S$7,6),$C94,0)</f>
        <v>11.719567244009864</v>
      </c>
      <c r="K94" s="12">
        <f>[1]!ripe(K$89,[1]!juhe($S$7,6),$C94,0)</f>
        <v>11.942149869990352</v>
      </c>
      <c r="L94" s="12">
        <f>[1]!ripe(L$89,[1]!juhe($S$7,6),$C94,0)</f>
        <v>12.163686530583174</v>
      </c>
      <c r="M94" s="12">
        <f>[1]!ripe(M$89,[1]!juhe($S$7,6),$C94,0)</f>
        <v>12.38403680086803</v>
      </c>
      <c r="N94" s="12">
        <f>[1]!ripe(N$89,[1]!juhe($S$7,6),$C94,0)</f>
        <v>12.603182838550213</v>
      </c>
      <c r="O94" s="117"/>
      <c r="Q94"/>
      <c r="R94"/>
      <c r="S94"/>
      <c r="T94"/>
      <c r="U94"/>
      <c r="V94"/>
      <c r="W94"/>
      <c r="X94"/>
      <c r="Y94"/>
      <c r="AB94" s="11"/>
    </row>
    <row r="95" spans="1:28" x14ac:dyDescent="0.2">
      <c r="A95" s="118"/>
      <c r="B95" s="130"/>
      <c r="C95" s="116">
        <f>Visangud!H75</f>
        <v>0</v>
      </c>
      <c r="D95" s="10" t="s">
        <v>31</v>
      </c>
      <c r="E95" s="12" t="e">
        <f>[1]!ripe(E$89,[1]!juhe($S$7,6),$C95,0)</f>
        <v>#VALUE!</v>
      </c>
      <c r="F95" s="12" t="e">
        <f>[1]!ripe(F$89,[1]!juhe($S$7,6),$C95,0)</f>
        <v>#VALUE!</v>
      </c>
      <c r="G95" s="12" t="e">
        <f>[1]!ripe(G$89,[1]!juhe($S$7,6),$C95,0)</f>
        <v>#VALUE!</v>
      </c>
      <c r="H95" s="12" t="e">
        <f>[1]!ripe(H$89,[1]!juhe($S$7,6),$C95,0)</f>
        <v>#VALUE!</v>
      </c>
      <c r="I95" s="12" t="e">
        <f>[1]!ripe(I$89,[1]!juhe($S$7,6),$C95,0)</f>
        <v>#VALUE!</v>
      </c>
      <c r="J95" s="12" t="e">
        <f>[1]!ripe(J$89,[1]!juhe($S$7,6),$C95,0)</f>
        <v>#VALUE!</v>
      </c>
      <c r="K95" s="12" t="e">
        <f>[1]!ripe(K$89,[1]!juhe($S$7,6),$C95,0)</f>
        <v>#VALUE!</v>
      </c>
      <c r="L95" s="12" t="e">
        <f>[1]!ripe(L$89,[1]!juhe($S$7,6),$C95,0)</f>
        <v>#VALUE!</v>
      </c>
      <c r="M95" s="12" t="e">
        <f>[1]!ripe(M$89,[1]!juhe($S$7,6),$C95,0)</f>
        <v>#VALUE!</v>
      </c>
      <c r="N95" s="12" t="e">
        <f>[1]!ripe(N$89,[1]!juhe($S$7,6),$C95,0)</f>
        <v>#VALUE!</v>
      </c>
      <c r="O95" s="117"/>
      <c r="Q95"/>
      <c r="R95"/>
      <c r="S95"/>
      <c r="T95"/>
      <c r="U95"/>
      <c r="V95"/>
      <c r="W95"/>
      <c r="X95"/>
      <c r="Y95"/>
    </row>
    <row r="96" spans="1:28" s="128" customFormat="1" hidden="1" x14ac:dyDescent="0.2">
      <c r="A96" s="220">
        <v>6</v>
      </c>
      <c r="B96" s="221" t="str">
        <f>Q97</f>
        <v>118Y- 121Y</v>
      </c>
      <c r="C96" s="222">
        <f>R97</f>
        <v>352.76895753763671</v>
      </c>
      <c r="D96" s="133" t="s">
        <v>137</v>
      </c>
      <c r="E96" s="134">
        <f>[1]!Olekuvorrand($C96,$S97,$X97,$W97,$V97,E$4,[1]!juhe($S97,6),TRUE)</f>
        <v>79.716384410858154</v>
      </c>
      <c r="F96" s="134">
        <f>[1]!Olekuvorrand($C96,$S97,$X97,$W97,$V97,F$4,[1]!juhe($S97,6),TRUE)</f>
        <v>77.442586421966553</v>
      </c>
      <c r="G96" s="134">
        <f>[1]!Olekuvorrand($C96,$S97,$X97,$W97,$V97,G$4,[1]!juhe($S97,6),TRUE)</f>
        <v>75.275719165802002</v>
      </c>
      <c r="H96" s="134">
        <f>[1]!Olekuvorrand($C96,$S97,$X97,$W97,$V97,H$4,[1]!juhe($S97,6),TRUE)</f>
        <v>73.212206363677979</v>
      </c>
      <c r="I96" s="134">
        <f>[1]!Olekuvorrand($C96,$S97,$X97,$W97,$V97,I$4,[1]!juhe($S97,6),TRUE)</f>
        <v>71.248471736907959</v>
      </c>
      <c r="J96" s="134">
        <f>[1]!Olekuvorrand($C96,$S97,$X97,$W97,$V97,J$4,[1]!juhe($S97,6),TRUE)</f>
        <v>69.380581378936768</v>
      </c>
      <c r="K96" s="134">
        <f>[1]!Olekuvorrand($C96,$S97,$X97,$W97,$V97,K$4,[1]!juhe($S97,6),TRUE)</f>
        <v>67.604243755340576</v>
      </c>
      <c r="L96" s="134">
        <f>[1]!Olekuvorrand($C96,$S97,$X97,$W97,$V97,L$4,[1]!juhe($S97,6),TRUE)</f>
        <v>65.915405750274658</v>
      </c>
      <c r="M96" s="134">
        <f>[1]!Olekuvorrand($C96,$S97,$X97,$W97,$V97,M$4,[1]!juhe($S97,6),TRUE)</f>
        <v>64.309537410736084</v>
      </c>
      <c r="N96" s="134">
        <f>[1]!Olekuvorrand($C96,$S97,$X97,$W97,$V97,N$4,[1]!juhe($S97,6),TRUE)</f>
        <v>62.782585620880127</v>
      </c>
      <c r="O96" s="223">
        <f>T97</f>
        <v>65</v>
      </c>
      <c r="Q96"/>
      <c r="R96"/>
      <c r="S96"/>
      <c r="T96"/>
      <c r="U96"/>
      <c r="V96"/>
      <c r="W96"/>
      <c r="X96"/>
      <c r="Y96"/>
    </row>
    <row r="97" spans="1:28" s="128" customFormat="1" x14ac:dyDescent="0.2">
      <c r="A97" s="220"/>
      <c r="B97" s="221"/>
      <c r="C97" s="222"/>
      <c r="D97" s="133" t="s">
        <v>32</v>
      </c>
      <c r="E97" s="134">
        <f>E96*[1]!juhe($S97,2)/10</f>
        <v>3623.1096714735031</v>
      </c>
      <c r="F97" s="134">
        <f>F96*[1]!juhe($S97,2)/10</f>
        <v>3519.7655528783798</v>
      </c>
      <c r="G97" s="134">
        <f>G96*[1]!juhe($S97,2)/10</f>
        <v>3421.281436085701</v>
      </c>
      <c r="H97" s="134">
        <f>H96*[1]!juhe($S97,2)/10</f>
        <v>3327.4947792291641</v>
      </c>
      <c r="I97" s="134">
        <f>I96*[1]!juhe($S97,2)/10</f>
        <v>3238.2430404424667</v>
      </c>
      <c r="J97" s="134">
        <f>J96*[1]!juhe($S97,2)/10</f>
        <v>3153.3474236726761</v>
      </c>
      <c r="K97" s="134">
        <f>K96*[1]!juhe($S97,2)/10</f>
        <v>3072.6128786802292</v>
      </c>
      <c r="L97" s="134">
        <f>L96*[1]!juhe($S97,2)/10</f>
        <v>2995.8551913499832</v>
      </c>
      <c r="M97" s="134">
        <f>M96*[1]!juhe($S97,2)/10</f>
        <v>2922.868475317955</v>
      </c>
      <c r="N97" s="134">
        <f>N96*[1]!juhe($S97,2)/10</f>
        <v>2853.4685164690018</v>
      </c>
      <c r="O97" s="223"/>
      <c r="Q97" s="137" t="str">
        <f>'Juhtme rež 330'!I$3</f>
        <v>118Y- 121Y</v>
      </c>
      <c r="R97" s="55">
        <f>'Juhtme rež 330'!I$4</f>
        <v>352.76895753763671</v>
      </c>
      <c r="S97" s="3" t="str">
        <f>'Juhtme rež 330'!I$5</f>
        <v>402-AL1/52-ST1A</v>
      </c>
      <c r="T97">
        <f>'Juhtme rež 330'!I$6</f>
        <v>65</v>
      </c>
      <c r="U97">
        <f>'Juhtme rež 330'!I$14</f>
        <v>5</v>
      </c>
      <c r="V97">
        <f>'Juhtme rež 330'!I$15</f>
        <v>6.8224236831084181E-2</v>
      </c>
      <c r="W97">
        <f>'Juhtme rež 330'!I$16</f>
        <v>-5</v>
      </c>
      <c r="X97" s="3">
        <f>'Juhtme rež 330'!I$17</f>
        <v>114.24547433853149</v>
      </c>
      <c r="Y97">
        <v>3</v>
      </c>
    </row>
    <row r="98" spans="1:28" s="128" customFormat="1" x14ac:dyDescent="0.2">
      <c r="A98" s="220"/>
      <c r="B98" s="221"/>
      <c r="C98" s="222"/>
      <c r="D98" s="133" t="str">
        <f>CONCATENATE(Y97,"T, [daN]")</f>
        <v>3T, [daN]</v>
      </c>
      <c r="E98" s="134">
        <f>E97*$Y97</f>
        <v>10869.329014420509</v>
      </c>
      <c r="F98" s="134">
        <f t="shared" ref="F98:N98" si="5">F97*$Y97</f>
        <v>10559.296658635139</v>
      </c>
      <c r="G98" s="134">
        <f t="shared" si="5"/>
        <v>10263.844308257103</v>
      </c>
      <c r="H98" s="134">
        <f t="shared" si="5"/>
        <v>9982.4843376874924</v>
      </c>
      <c r="I98" s="134">
        <f t="shared" si="5"/>
        <v>9714.7291213274002</v>
      </c>
      <c r="J98" s="134">
        <f t="shared" si="5"/>
        <v>9460.0422710180283</v>
      </c>
      <c r="K98" s="134">
        <f t="shared" si="5"/>
        <v>9217.8386360406876</v>
      </c>
      <c r="L98" s="134">
        <f t="shared" si="5"/>
        <v>8987.5655740499496</v>
      </c>
      <c r="M98" s="134">
        <f t="shared" si="5"/>
        <v>8768.6054259538651</v>
      </c>
      <c r="N98" s="134">
        <f t="shared" si="5"/>
        <v>8560.4055494070053</v>
      </c>
      <c r="O98" s="223"/>
      <c r="Q98"/>
      <c r="R98"/>
      <c r="S98"/>
      <c r="T98"/>
      <c r="U98"/>
      <c r="V98"/>
      <c r="W98"/>
      <c r="X98"/>
      <c r="Y98"/>
    </row>
    <row r="99" spans="1:28" s="128" customFormat="1" x14ac:dyDescent="0.2">
      <c r="A99" s="220"/>
      <c r="B99" s="221"/>
      <c r="C99" s="222"/>
      <c r="D99" s="133" t="s">
        <v>31</v>
      </c>
      <c r="E99" s="135">
        <f>[1]!ripe([1]!Olekuvorrand($C96,$S97,$X97,$W97,$V97,E$4,[1]!juhe($S97,6),TRUE),[1]!juhe($S97,6),$C96,0)</f>
        <v>6.4590870472473556</v>
      </c>
      <c r="F99" s="135">
        <f>[1]!ripe([1]!Olekuvorrand($C96,$S97,$X97,$W97,$V97,F$4,[1]!juhe($S97,6),TRUE),[1]!juhe($S97,6),$C96,0)</f>
        <v>6.6487328198986289</v>
      </c>
      <c r="G99" s="135">
        <f>[1]!ripe([1]!Olekuvorrand($C96,$S97,$X97,$W97,$V97,G$4,[1]!juhe($S97,6),TRUE),[1]!juhe($S97,6),$C96,0)</f>
        <v>6.8401215120570171</v>
      </c>
      <c r="H99" s="135">
        <f>[1]!ripe([1]!Olekuvorrand($C96,$S97,$X97,$W97,$V97,H$4,[1]!juhe($S97,6),TRUE),[1]!juhe($S97,6),$C96,0)</f>
        <v>7.0329128375649468</v>
      </c>
      <c r="I99" s="135">
        <f>[1]!ripe([1]!Olekuvorrand($C96,$S97,$X97,$W97,$V97,I$4,[1]!juhe($S97,6),TRUE),[1]!juhe($S97,6),$C96,0)</f>
        <v>7.2267524263940146</v>
      </c>
      <c r="J99" s="135">
        <f>[1]!ripe([1]!Olekuvorrand($C96,$S97,$X97,$W97,$V97,J$4,[1]!juhe($S97,6),TRUE),[1]!juhe($S97,6),$C96,0)</f>
        <v>7.4213137994528511</v>
      </c>
      <c r="K99" s="135">
        <f>[1]!ripe([1]!Olekuvorrand($C96,$S97,$X97,$W97,$V97,K$4,[1]!juhe($S97,6),TRUE),[1]!juhe($S97,6),$C96,0)</f>
        <v>7.6163127845193808</v>
      </c>
      <c r="L99" s="135">
        <f>[1]!ripe([1]!Olekuvorrand($C96,$S97,$X97,$W97,$V97,L$4,[1]!juhe($S97,6),TRUE),[1]!juhe($S97,6),$C96,0)</f>
        <v>7.8114525753248429</v>
      </c>
      <c r="M99" s="135">
        <f>[1]!ripe([1]!Olekuvorrand($C96,$S97,$X97,$W97,$V97,M$4,[1]!juhe($S97,6),TRUE),[1]!juhe($S97,6),$C96,0)</f>
        <v>8.0065117357788118</v>
      </c>
      <c r="N99" s="135">
        <f>[1]!ripe([1]!Olekuvorrand($C96,$S97,$X97,$W97,$V97,N$4,[1]!juhe($S97,6),TRUE),[1]!juhe($S97,6),$C96,0)</f>
        <v>8.2012402150943267</v>
      </c>
      <c r="O99" s="223"/>
      <c r="Q99"/>
      <c r="R99"/>
      <c r="S99"/>
      <c r="T99"/>
      <c r="U99"/>
      <c r="V99"/>
      <c r="W99"/>
      <c r="X99"/>
      <c r="Y99"/>
    </row>
    <row r="100" spans="1:28" s="128" customFormat="1" x14ac:dyDescent="0.2">
      <c r="A100" s="220"/>
      <c r="B100" s="221"/>
      <c r="C100" s="222"/>
      <c r="D100" s="133" t="s">
        <v>247</v>
      </c>
      <c r="E100" s="135">
        <f>[1]!ripe([1]!Olekuvorrand($C96,$S97,$X97,$W97,$V97,E$4,[1]!juhe($S97,6)),[1]!juhe($S97,6),$C96,0)</f>
        <v>6.8463557373449389</v>
      </c>
      <c r="F100" s="135">
        <f>[1]!ripe([1]!Olekuvorrand($C96,$S97,$X97,$W97,$V97,F$4,[1]!juhe($S97,6)),[1]!juhe($S97,6),$C96,0)</f>
        <v>7.062351351965015</v>
      </c>
      <c r="G100" s="135">
        <f>[1]!ripe([1]!Olekuvorrand($C96,$S97,$X97,$W97,$V97,G$4,[1]!juhe($S97,6)),[1]!juhe($S97,6),$C96,0)</f>
        <v>7.2782024277024888</v>
      </c>
      <c r="H100" s="135">
        <f>[1]!ripe([1]!Olekuvorrand($C96,$S97,$X97,$W97,$V97,H$4,[1]!juhe($S97,6)),[1]!juhe($S97,6),$C96,0)</f>
        <v>7.4935445822819116</v>
      </c>
      <c r="I100" s="135">
        <f>[1]!ripe([1]!Olekuvorrand($C96,$S97,$X97,$W97,$V97,I$4,[1]!juhe($S97,6)),[1]!juhe($S97,6),$C96,0)</f>
        <v>7.7080583126626863</v>
      </c>
      <c r="J100" s="135">
        <f>[1]!ripe([1]!Olekuvorrand($C96,$S97,$X97,$W97,$V97,J$4,[1]!juhe($S97,6)),[1]!juhe($S97,6),$C96,0)</f>
        <v>7.9214628444277553</v>
      </c>
      <c r="K100" s="135">
        <f>[1]!ripe([1]!Olekuvorrand($C96,$S97,$X97,$W97,$V97,K$4,[1]!juhe($S97,6)),[1]!juhe($S97,6),$C96,0)</f>
        <v>8.133535206355905</v>
      </c>
      <c r="L100" s="135">
        <f>[1]!ripe([1]!Olekuvorrand($C96,$S97,$X97,$W97,$V97,L$4,[1]!juhe($S97,6)),[1]!juhe($S97,6),$C96,0)</f>
        <v>8.3440847106280032</v>
      </c>
      <c r="M100" s="135">
        <f>[1]!ripe([1]!Olekuvorrand($C96,$S97,$X97,$W97,$V97,M$4,[1]!juhe($S97,6)),[1]!juhe($S97,6),$C96,0)</f>
        <v>8.5529505750403825</v>
      </c>
      <c r="N100" s="135">
        <f>[1]!ripe([1]!Olekuvorrand($C96,$S97,$X97,$W97,$V97,N$4,[1]!juhe($S97,6)),[1]!juhe($S97,6),$C96,0)</f>
        <v>8.7600159204754267</v>
      </c>
      <c r="O100" s="223"/>
      <c r="Q100"/>
      <c r="R100"/>
      <c r="S100"/>
      <c r="T100"/>
      <c r="U100"/>
      <c r="V100"/>
      <c r="W100"/>
      <c r="X100"/>
      <c r="Y100"/>
      <c r="AB100" s="136"/>
    </row>
    <row r="101" spans="1:28" x14ac:dyDescent="0.2">
      <c r="A101" s="114"/>
      <c r="B101" s="116" t="str">
        <f>Visangud!C75</f>
        <v>118Y-119Y</v>
      </c>
      <c r="C101" s="116">
        <f>Visangud!I75</f>
        <v>349.93622391071699</v>
      </c>
      <c r="D101" s="10" t="s">
        <v>31</v>
      </c>
      <c r="E101" s="12">
        <f>[1]!ripe(E$96,[1]!juhe($S$7,6),$C101,0)</f>
        <v>6.355770637048944</v>
      </c>
      <c r="F101" s="12">
        <f>[1]!ripe(F$96,[1]!juhe($S$7,6),$C101,0)</f>
        <v>6.5423829282969921</v>
      </c>
      <c r="G101" s="12">
        <f>[1]!ripe(G$96,[1]!juhe($S$7,6),$C101,0)</f>
        <v>6.7307102601606923</v>
      </c>
      <c r="H101" s="12">
        <f>[1]!ripe(H$96,[1]!juhe($S$7,6),$C101,0)</f>
        <v>6.9204177895340955</v>
      </c>
      <c r="I101" s="12">
        <f>[1]!ripe(I$96,[1]!juhe($S$7,6),$C101,0)</f>
        <v>7.1111568147191591</v>
      </c>
      <c r="J101" s="12">
        <f>[1]!ripe(J$96,[1]!juhe($S$7,6),$C101,0)</f>
        <v>7.3026060788250309</v>
      </c>
      <c r="K101" s="12">
        <f>[1]!ripe(K$96,[1]!juhe($S$7,6),$C101,0)</f>
        <v>7.4944859551100818</v>
      </c>
      <c r="L101" s="12">
        <f>[1]!ripe(L$96,[1]!juhe($S$7,6),$C101,0)</f>
        <v>7.6865043848740511</v>
      </c>
      <c r="M101" s="12">
        <f>[1]!ripe(M$96,[1]!juhe($S$7,6),$C101,0)</f>
        <v>7.8784434740103535</v>
      </c>
      <c r="N101" s="12">
        <f>[1]!ripe(N$96,[1]!juhe($S$7,6),$C101,0)</f>
        <v>8.0700571714226204</v>
      </c>
      <c r="O101" s="117"/>
      <c r="Q101"/>
      <c r="R101"/>
      <c r="S101"/>
      <c r="T101"/>
      <c r="U101"/>
      <c r="V101"/>
      <c r="W101"/>
      <c r="X101"/>
      <c r="Y101"/>
      <c r="AB101" s="11"/>
    </row>
    <row r="102" spans="1:28" x14ac:dyDescent="0.2">
      <c r="A102" s="118"/>
      <c r="B102" s="116" t="str">
        <f>Visangud!C76</f>
        <v>119Y-120Y</v>
      </c>
      <c r="C102" s="116">
        <f>Visangud!I76</f>
        <v>354.22291079217104</v>
      </c>
      <c r="D102" s="10" t="s">
        <v>31</v>
      </c>
      <c r="E102" s="12">
        <f>[1]!ripe(E$96,[1]!juhe($S$7,6),$C102,0)</f>
        <v>6.5124396089329668</v>
      </c>
      <c r="F102" s="12">
        <f>[1]!ripe(F$96,[1]!juhe($S$7,6),$C102,0)</f>
        <v>6.7036518704254302</v>
      </c>
      <c r="G102" s="12">
        <f>[1]!ripe(G$96,[1]!juhe($S$7,6),$C102,0)</f>
        <v>6.8966214480757797</v>
      </c>
      <c r="H102" s="12">
        <f>[1]!ripe(H$96,[1]!juhe($S$7,6),$C102,0)</f>
        <v>7.0910052449362979</v>
      </c>
      <c r="I102" s="12">
        <f>[1]!ripe(I$96,[1]!juhe($S$7,6),$C102,0)</f>
        <v>7.2864459638545664</v>
      </c>
      <c r="J102" s="12">
        <f>[1]!ripe(J$96,[1]!juhe($S$7,6),$C102,0)</f>
        <v>7.4826144289965146</v>
      </c>
      <c r="K102" s="12">
        <f>[1]!ripe(K$96,[1]!juhe($S$7,6),$C102,0)</f>
        <v>7.6792241208553955</v>
      </c>
      <c r="L102" s="12">
        <f>[1]!ripe(L$96,[1]!juhe($S$7,6),$C102,0)</f>
        <v>7.8759757815195721</v>
      </c>
      <c r="M102" s="12">
        <f>[1]!ripe(M$96,[1]!juhe($S$7,6),$C102,0)</f>
        <v>8.0726461458192755</v>
      </c>
      <c r="N102" s="12">
        <f>[1]!ripe(N$96,[1]!juhe($S$7,6),$C102,0)</f>
        <v>8.2689830975285883</v>
      </c>
      <c r="O102" s="132"/>
      <c r="Q102"/>
      <c r="R102"/>
      <c r="S102"/>
      <c r="T102"/>
      <c r="U102"/>
      <c r="V102"/>
      <c r="W102"/>
      <c r="X102"/>
      <c r="Y102"/>
    </row>
    <row r="103" spans="1:28" x14ac:dyDescent="0.2">
      <c r="A103" s="118"/>
      <c r="B103" s="116" t="str">
        <f>Visangud!C77</f>
        <v>120Y-121Y</v>
      </c>
      <c r="C103" s="116">
        <f>Visangud!I77</f>
        <v>354.09719681604247</v>
      </c>
      <c r="D103" s="10" t="s">
        <v>31</v>
      </c>
      <c r="E103" s="12">
        <f>[1]!ripe(E$96,[1]!juhe($S$7,6),$C103,0)</f>
        <v>6.507817889822511</v>
      </c>
      <c r="F103" s="12">
        <f>[1]!ripe(F$96,[1]!juhe($S$7,6),$C103,0)</f>
        <v>6.6988944526496264</v>
      </c>
      <c r="G103" s="12">
        <f>[1]!ripe(G$96,[1]!juhe($S$7,6),$C103,0)</f>
        <v>6.8917270845103298</v>
      </c>
      <c r="H103" s="12">
        <f>[1]!ripe(H$96,[1]!juhe($S$7,6),$C103,0)</f>
        <v>7.0859729319444176</v>
      </c>
      <c r="I103" s="12">
        <f>[1]!ripe(I$96,[1]!juhe($S$7,6),$C103,0)</f>
        <v>7.2812749513645221</v>
      </c>
      <c r="J103" s="12">
        <f>[1]!ripe(J$96,[1]!juhe($S$7,6),$C103,0)</f>
        <v>7.4773042005446095</v>
      </c>
      <c r="K103" s="12">
        <f>[1]!ripe(K$96,[1]!juhe($S$7,6),$C103,0)</f>
        <v>7.6737743633138216</v>
      </c>
      <c r="L103" s="12">
        <f>[1]!ripe(L$96,[1]!juhe($S$7,6),$C103,0)</f>
        <v>7.8703863941365384</v>
      </c>
      <c r="M103" s="12">
        <f>[1]!ripe(M$96,[1]!juhe($S$7,6),$C103,0)</f>
        <v>8.0669171862888245</v>
      </c>
      <c r="N103" s="12">
        <f>[1]!ripe(N$96,[1]!juhe($S$7,6),$C103,0)</f>
        <v>8.2631148024654806</v>
      </c>
      <c r="O103" s="132"/>
      <c r="Q103"/>
      <c r="R103"/>
      <c r="S103"/>
      <c r="T103"/>
      <c r="U103"/>
      <c r="V103"/>
      <c r="W103"/>
      <c r="X103"/>
      <c r="Y103"/>
    </row>
    <row r="104" spans="1:28" x14ac:dyDescent="0.2">
      <c r="A104" s="118"/>
      <c r="B104" s="130"/>
      <c r="C104" s="116">
        <f>Visangud!I78</f>
        <v>0</v>
      </c>
      <c r="D104" s="10" t="s">
        <v>31</v>
      </c>
      <c r="E104" s="12" t="e">
        <f>[1]!ripe(E$96,[1]!juhe($S$7,6),$C104,0)</f>
        <v>#VALUE!</v>
      </c>
      <c r="F104" s="12" t="e">
        <f>[1]!ripe(F$96,[1]!juhe($S$7,6),$C104,0)</f>
        <v>#VALUE!</v>
      </c>
      <c r="G104" s="12" t="e">
        <f>[1]!ripe(G$96,[1]!juhe($S$7,6),$C104,0)</f>
        <v>#VALUE!</v>
      </c>
      <c r="H104" s="12" t="e">
        <f>[1]!ripe(H$96,[1]!juhe($S$7,6),$C104,0)</f>
        <v>#VALUE!</v>
      </c>
      <c r="I104" s="12" t="e">
        <f>[1]!ripe(I$96,[1]!juhe($S$7,6),$C104,0)</f>
        <v>#VALUE!</v>
      </c>
      <c r="J104" s="12" t="e">
        <f>[1]!ripe(J$96,[1]!juhe($S$7,6),$C104,0)</f>
        <v>#VALUE!</v>
      </c>
      <c r="K104" s="12" t="e">
        <f>[1]!ripe(K$96,[1]!juhe($S$7,6),$C104,0)</f>
        <v>#VALUE!</v>
      </c>
      <c r="L104" s="12" t="e">
        <f>[1]!ripe(L$96,[1]!juhe($S$7,6),$C104,0)</f>
        <v>#VALUE!</v>
      </c>
      <c r="M104" s="12" t="e">
        <f>[1]!ripe(M$96,[1]!juhe($S$7,6),$C104,0)</f>
        <v>#VALUE!</v>
      </c>
      <c r="N104" s="12" t="e">
        <f>[1]!ripe(N$96,[1]!juhe($S$7,6),$C104,0)</f>
        <v>#VALUE!</v>
      </c>
      <c r="O104" s="132"/>
      <c r="Q104"/>
      <c r="R104"/>
      <c r="S104"/>
      <c r="T104"/>
      <c r="U104"/>
      <c r="V104"/>
      <c r="W104"/>
      <c r="X104"/>
      <c r="Y104"/>
    </row>
    <row r="105" spans="1:28" s="128" customFormat="1" hidden="1" x14ac:dyDescent="0.2">
      <c r="A105" s="220">
        <v>7</v>
      </c>
      <c r="B105" s="221" t="str">
        <f>Q106</f>
        <v>121Y- 126Y</v>
      </c>
      <c r="C105" s="222">
        <f>R106</f>
        <v>429.83407703068104</v>
      </c>
      <c r="D105" s="133" t="s">
        <v>137</v>
      </c>
      <c r="E105" s="134">
        <f>[1]!Olekuvorrand($C105,$S106,$X106,$W106,$V106,E$4,[1]!juhe($S106,6),TRUE)</f>
        <v>76.085269451141357</v>
      </c>
      <c r="F105" s="134">
        <f>[1]!Olekuvorrand($C105,$S106,$X106,$W106,$V106,F$4,[1]!juhe($S106,6),TRUE)</f>
        <v>74.436008930206299</v>
      </c>
      <c r="G105" s="134">
        <f>[1]!Olekuvorrand($C105,$S106,$X106,$W106,$V106,G$4,[1]!juhe($S106,6),TRUE)</f>
        <v>72.858154773712158</v>
      </c>
      <c r="H105" s="134">
        <f>[1]!Olekuvorrand($C105,$S106,$X106,$W106,$V106,H$4,[1]!juhe($S106,6),TRUE)</f>
        <v>71.348249912261963</v>
      </c>
      <c r="I105" s="134">
        <f>[1]!Olekuvorrand($C105,$S106,$X106,$W106,$V106,I$4,[1]!juhe($S106,6),TRUE)</f>
        <v>69.903314113616943</v>
      </c>
      <c r="J105" s="134">
        <f>[1]!Olekuvorrand($C105,$S106,$X106,$W106,$V106,J$4,[1]!juhe($S106,6),TRUE)</f>
        <v>68.520009517669678</v>
      </c>
      <c r="K105" s="134">
        <f>[1]!Olekuvorrand($C105,$S106,$X106,$W106,$V106,K$4,[1]!juhe($S106,6),TRUE)</f>
        <v>67.195475101470947</v>
      </c>
      <c r="L105" s="134">
        <f>[1]!Olekuvorrand($C105,$S106,$X106,$W106,$V106,L$4,[1]!juhe($S106,6),TRUE)</f>
        <v>65.926611423492432</v>
      </c>
      <c r="M105" s="134">
        <f>[1]!Olekuvorrand($C105,$S106,$X106,$W106,$V106,M$4,[1]!juhe($S106,6),TRUE)</f>
        <v>64.710676670074463</v>
      </c>
      <c r="N105" s="134">
        <f>[1]!Olekuvorrand($C105,$S106,$X106,$W106,$V106,N$4,[1]!juhe($S106,6),TRUE)</f>
        <v>63.544929027557373</v>
      </c>
      <c r="O105" s="223">
        <f>T106</f>
        <v>65</v>
      </c>
      <c r="Q105"/>
      <c r="R105"/>
      <c r="S105"/>
      <c r="T105"/>
      <c r="U105"/>
      <c r="V105"/>
      <c r="W105"/>
      <c r="X105"/>
      <c r="Y105"/>
    </row>
    <row r="106" spans="1:28" s="128" customFormat="1" x14ac:dyDescent="0.2">
      <c r="A106" s="220"/>
      <c r="B106" s="221"/>
      <c r="C106" s="222"/>
      <c r="D106" s="133" t="s">
        <v>32</v>
      </c>
      <c r="E106" s="134">
        <f>E105*[1]!juhe($S106,2)/10</f>
        <v>3458.0754965543747</v>
      </c>
      <c r="F106" s="134">
        <f>F105*[1]!juhe($S106,2)/10</f>
        <v>3383.1166058778763</v>
      </c>
      <c r="G106" s="134">
        <f>G105*[1]!juhe($S106,2)/10</f>
        <v>3311.4031344652176</v>
      </c>
      <c r="H106" s="134">
        <f>H105*[1]!juhe($S106,2)/10</f>
        <v>3242.7779585123062</v>
      </c>
      <c r="I106" s="134">
        <f>I105*[1]!juhe($S106,2)/10</f>
        <v>3177.1056264638901</v>
      </c>
      <c r="J106" s="134">
        <f>J105*[1]!juhe($S106,2)/10</f>
        <v>3114.2344325780869</v>
      </c>
      <c r="K106" s="134">
        <f>K105*[1]!juhe($S106,2)/10</f>
        <v>3054.0343433618546</v>
      </c>
      <c r="L106" s="134">
        <f>L105*[1]!juhe($S106,2)/10</f>
        <v>2996.364489197731</v>
      </c>
      <c r="M106" s="134">
        <f>M105*[1]!juhe($S106,2)/10</f>
        <v>2941.1002546548843</v>
      </c>
      <c r="N106" s="134">
        <f>N105*[1]!juhe($S106,2)/10</f>
        <v>2888.1170243024826</v>
      </c>
      <c r="O106" s="223"/>
      <c r="Q106" s="137" t="str">
        <f>'Juhtme rež 330'!J$3</f>
        <v>121Y- 126Y</v>
      </c>
      <c r="R106" s="55">
        <f>'Juhtme rež 330'!J$4</f>
        <v>429.83407703068104</v>
      </c>
      <c r="S106" s="3" t="str">
        <f>'Juhtme rež 330'!J$5</f>
        <v>402-AL1/52-ST1A</v>
      </c>
      <c r="T106">
        <f>'Juhtme rež 330'!J$6</f>
        <v>65</v>
      </c>
      <c r="U106">
        <f>'Juhtme rež 330'!J$14</f>
        <v>5</v>
      </c>
      <c r="V106">
        <f>'Juhtme rež 330'!J$15</f>
        <v>6.7950682353873068E-2</v>
      </c>
      <c r="W106">
        <f>'Juhtme rež 330'!J$16</f>
        <v>-5</v>
      </c>
      <c r="X106" s="3">
        <f>'Juhtme rež 330'!J$17</f>
        <v>117.97803640365601</v>
      </c>
      <c r="Y106">
        <v>3</v>
      </c>
    </row>
    <row r="107" spans="1:28" s="128" customFormat="1" x14ac:dyDescent="0.2">
      <c r="A107" s="220"/>
      <c r="B107" s="221"/>
      <c r="C107" s="222"/>
      <c r="D107" s="133" t="str">
        <f>CONCATENATE(Y106,"T, [daN]")</f>
        <v>3T, [daN]</v>
      </c>
      <c r="E107" s="134">
        <f>E106*$Y106</f>
        <v>10374.226489663124</v>
      </c>
      <c r="F107" s="134">
        <f t="shared" ref="F107:N107" si="6">F106*$Y106</f>
        <v>10149.349817633629</v>
      </c>
      <c r="G107" s="134">
        <f t="shared" si="6"/>
        <v>9934.2094033956528</v>
      </c>
      <c r="H107" s="134">
        <f t="shared" si="6"/>
        <v>9728.3338755369186</v>
      </c>
      <c r="I107" s="134">
        <f t="shared" si="6"/>
        <v>9531.3168793916702</v>
      </c>
      <c r="J107" s="134">
        <f t="shared" si="6"/>
        <v>9342.7032977342606</v>
      </c>
      <c r="K107" s="134">
        <f t="shared" si="6"/>
        <v>9162.1030300855637</v>
      </c>
      <c r="L107" s="134">
        <f t="shared" si="6"/>
        <v>8989.0934675931931</v>
      </c>
      <c r="M107" s="134">
        <f t="shared" si="6"/>
        <v>8823.300763964653</v>
      </c>
      <c r="N107" s="134">
        <f t="shared" si="6"/>
        <v>8664.3510729074478</v>
      </c>
      <c r="O107" s="223"/>
      <c r="Q107"/>
      <c r="R107"/>
      <c r="S107"/>
      <c r="T107"/>
      <c r="U107"/>
      <c r="V107"/>
      <c r="W107"/>
      <c r="X107"/>
      <c r="Y107"/>
    </row>
    <row r="108" spans="1:28" s="128" customFormat="1" x14ac:dyDescent="0.2">
      <c r="A108" s="220"/>
      <c r="B108" s="221"/>
      <c r="C108" s="222"/>
      <c r="D108" s="133" t="s">
        <v>31</v>
      </c>
      <c r="E108" s="135">
        <f>[1]!ripe([1]!Olekuvorrand($C105,$S106,$X106,$W106,$V106,E$4,[1]!juhe($S106,6),TRUE),[1]!juhe($S106,6),$C105,0)</f>
        <v>10.047062644530266</v>
      </c>
      <c r="F108" s="135">
        <f>[1]!ripe([1]!Olekuvorrand($C105,$S106,$X106,$W106,$V106,F$4,[1]!juhe($S106,6),TRUE),[1]!juhe($S106,6),$C105,0)</f>
        <v>10.269672964577408</v>
      </c>
      <c r="G108" s="135">
        <f>[1]!ripe([1]!Olekuvorrand($C105,$S106,$X106,$W106,$V106,G$4,[1]!juhe($S106,6),TRUE),[1]!juhe($S106,6),$C105,0)</f>
        <v>10.492078352461876</v>
      </c>
      <c r="H108" s="135">
        <f>[1]!ripe([1]!Olekuvorrand($C105,$S106,$X106,$W106,$V106,H$4,[1]!juhe($S106,6),TRUE),[1]!juhe($S106,6),$C105,0)</f>
        <v>10.714116596295183</v>
      </c>
      <c r="I108" s="135">
        <f>[1]!ripe([1]!Olekuvorrand($C105,$S106,$X106,$W106,$V106,I$4,[1]!juhe($S106,6),TRUE),[1]!juhe($S106,6),$C105,0)</f>
        <v>10.935582642893221</v>
      </c>
      <c r="J108" s="135">
        <f>[1]!ripe([1]!Olekuvorrand($C105,$S106,$X106,$W106,$V106,J$4,[1]!juhe($S106,6),TRUE),[1]!juhe($S106,6),$C105,0)</f>
        <v>11.156353799169468</v>
      </c>
      <c r="K108" s="135">
        <f>[1]!ripe([1]!Olekuvorrand($C105,$S106,$X106,$W106,$V106,K$4,[1]!juhe($S106,6),TRUE),[1]!juhe($S106,6),$C105,0)</f>
        <v>11.376264061638405</v>
      </c>
      <c r="L108" s="135">
        <f>[1]!ripe([1]!Olekuvorrand($C105,$S106,$X106,$W106,$V106,L$4,[1]!juhe($S106,6),TRUE),[1]!juhe($S106,6),$C105,0)</f>
        <v>11.595218561911135</v>
      </c>
      <c r="M108" s="135">
        <f>[1]!ripe([1]!Olekuvorrand($C105,$S106,$X106,$W106,$V106,M$4,[1]!juhe($S106,6),TRUE),[1]!juhe($S106,6),$C105,0)</f>
        <v>11.813096506454791</v>
      </c>
      <c r="N108" s="135">
        <f>[1]!ripe([1]!Olekuvorrand($C105,$S106,$X106,$W106,$V106,N$4,[1]!juhe($S106,6),TRUE),[1]!juhe($S106,6),$C105,0)</f>
        <v>12.029810721325571</v>
      </c>
      <c r="O108" s="223"/>
      <c r="Q108"/>
      <c r="R108"/>
      <c r="S108"/>
      <c r="T108"/>
      <c r="U108"/>
      <c r="V108"/>
      <c r="W108"/>
      <c r="X108"/>
      <c r="Y108"/>
    </row>
    <row r="109" spans="1:28" s="128" customFormat="1" x14ac:dyDescent="0.2">
      <c r="A109" s="220"/>
      <c r="B109" s="221"/>
      <c r="C109" s="222"/>
      <c r="D109" s="133" t="s">
        <v>247</v>
      </c>
      <c r="E109" s="135">
        <f>[1]!ripe([1]!Olekuvorrand($C105,$S106,$X106,$W106,$V106,E$4,[1]!juhe($S106,6)),[1]!juhe($S106,6),$C105,0)</f>
        <v>10.576352977634521</v>
      </c>
      <c r="F109" s="135">
        <f>[1]!ripe([1]!Olekuvorrand($C105,$S106,$X106,$W106,$V106,F$4,[1]!juhe($S106,6)),[1]!juhe($S106,6),$C105,0)</f>
        <v>10.816715107884262</v>
      </c>
      <c r="G109" s="135">
        <f>[1]!ripe([1]!Olekuvorrand($C105,$S106,$X106,$W106,$V106,G$4,[1]!juhe($S106,6)),[1]!juhe($S106,6),$C105,0)</f>
        <v>11.055414210578698</v>
      </c>
      <c r="H109" s="135">
        <f>[1]!ripe([1]!Olekuvorrand($C105,$S106,$X106,$W106,$V106,H$4,[1]!juhe($S106,6)),[1]!juhe($S106,6),$C105,0)</f>
        <v>11.2923442423252</v>
      </c>
      <c r="I109" s="135">
        <f>[1]!ripe([1]!Olekuvorrand($C105,$S106,$X106,$W106,$V106,I$4,[1]!juhe($S106,6)),[1]!juhe($S106,6),$C105,0)</f>
        <v>11.527413008859876</v>
      </c>
      <c r="J109" s="135">
        <f>[1]!ripe([1]!Olekuvorrand($C105,$S106,$X106,$W106,$V106,J$4,[1]!juhe($S106,6)),[1]!juhe($S106,6),$C105,0)</f>
        <v>11.760515331397473</v>
      </c>
      <c r="K109" s="135">
        <f>[1]!ripe([1]!Olekuvorrand($C105,$S106,$X106,$W106,$V106,K$4,[1]!juhe($S106,6)),[1]!juhe($S106,6),$C105,0)</f>
        <v>11.991634807896618</v>
      </c>
      <c r="L109" s="135">
        <f>[1]!ripe([1]!Olekuvorrand($C105,$S106,$X106,$W106,$V106,L$4,[1]!juhe($S106,6)),[1]!juhe($S106,6),$C105,0)</f>
        <v>12.220691138429224</v>
      </c>
      <c r="M109" s="135">
        <f>[1]!ripe([1]!Olekuvorrand($C105,$S106,$X106,$W106,$V106,M$4,[1]!juhe($S106,6)),[1]!juhe($S106,6),$C105,0)</f>
        <v>12.447688836232189</v>
      </c>
      <c r="N109" s="135">
        <f>[1]!ripe([1]!Olekuvorrand($C105,$S106,$X106,$W106,$V106,N$4,[1]!juhe($S106,6)),[1]!juhe($S106,6),$C105,0)</f>
        <v>12.67257630796648</v>
      </c>
      <c r="O109" s="223"/>
      <c r="Q109"/>
      <c r="R109"/>
      <c r="S109"/>
      <c r="T109"/>
      <c r="U109"/>
      <c r="V109"/>
      <c r="W109"/>
      <c r="X109"/>
      <c r="Y109"/>
      <c r="AB109" s="136"/>
    </row>
    <row r="110" spans="1:28" x14ac:dyDescent="0.2">
      <c r="A110" s="114"/>
      <c r="B110" s="116" t="str">
        <f>Visangud!C78</f>
        <v>121Y-122Y</v>
      </c>
      <c r="C110" s="116">
        <f>Visangud!J78</f>
        <v>449.04416087907572</v>
      </c>
      <c r="D110" s="10" t="s">
        <v>31</v>
      </c>
      <c r="E110" s="12">
        <f>[1]!ripe(E$105,[1]!juhe($S$7,6),$C110,0)</f>
        <v>10.965174076787759</v>
      </c>
      <c r="F110" s="12">
        <f>[1]!ripe(F$105,[1]!juhe($S$7,6),$C110,0)</f>
        <v>11.20812676823288</v>
      </c>
      <c r="G110" s="12">
        <f>[1]!ripe(G$105,[1]!juhe($S$7,6),$C110,0)</f>
        <v>11.450855800593034</v>
      </c>
      <c r="H110" s="12">
        <f>[1]!ripe(H$105,[1]!juhe($S$7,6),$C110,0)</f>
        <v>11.693184138882229</v>
      </c>
      <c r="I110" s="12">
        <f>[1]!ripe(I$105,[1]!juhe($S$7,6),$C110,0)</f>
        <v>11.934887991934994</v>
      </c>
      <c r="J110" s="12">
        <f>[1]!ripe(J$105,[1]!juhe($S$7,6),$C110,0)</f>
        <v>12.175833454838092</v>
      </c>
      <c r="K110" s="12">
        <f>[1]!ripe(K$105,[1]!juhe($S$7,6),$C110,0)</f>
        <v>12.415839354528261</v>
      </c>
      <c r="L110" s="12">
        <f>[1]!ripe(L$105,[1]!juhe($S$7,6),$C110,0)</f>
        <v>12.6548021534408</v>
      </c>
      <c r="M110" s="12">
        <f>[1]!ripe(M$105,[1]!juhe($S$7,6),$C110,0)</f>
        <v>12.892590019799385</v>
      </c>
      <c r="N110" s="12">
        <f>[1]!ripe(N$105,[1]!juhe($S$7,6),$C110,0)</f>
        <v>13.129107813611109</v>
      </c>
      <c r="O110" s="117"/>
      <c r="Q110"/>
      <c r="R110"/>
      <c r="S110"/>
      <c r="T110"/>
      <c r="U110"/>
      <c r="V110"/>
      <c r="W110"/>
      <c r="X110"/>
      <c r="Y110"/>
      <c r="AB110" s="11"/>
    </row>
    <row r="111" spans="1:28" x14ac:dyDescent="0.2">
      <c r="A111" s="118"/>
      <c r="B111" s="116" t="str">
        <f>Visangud!C79</f>
        <v>122Y-123Y</v>
      </c>
      <c r="C111" s="116">
        <f>Visangud!J79</f>
        <v>441.35944555435754</v>
      </c>
      <c r="D111" s="10" t="s">
        <v>31</v>
      </c>
      <c r="E111" s="12">
        <f>[1]!ripe(E$105,[1]!juhe($S$7,6),$C111,0)</f>
        <v>10.593080547115889</v>
      </c>
      <c r="F111" s="12">
        <f>[1]!ripe(F$105,[1]!juhe($S$7,6),$C111,0)</f>
        <v>10.827788852847656</v>
      </c>
      <c r="G111" s="12">
        <f>[1]!ripe(G$105,[1]!juhe($S$7,6),$C111,0)</f>
        <v>11.062281089168618</v>
      </c>
      <c r="H111" s="12">
        <f>[1]!ripe(H$105,[1]!juhe($S$7,6),$C111,0)</f>
        <v>11.296386228619189</v>
      </c>
      <c r="I111" s="12">
        <f>[1]!ripe(I$105,[1]!juhe($S$7,6),$C111,0)</f>
        <v>11.529888074190097</v>
      </c>
      <c r="J111" s="12">
        <f>[1]!ripe(J$105,[1]!juhe($S$7,6),$C111,0)</f>
        <v>11.762657264913456</v>
      </c>
      <c r="K111" s="12">
        <f>[1]!ripe(K$105,[1]!juhe($S$7,6),$C111,0)</f>
        <v>11.99451877567442</v>
      </c>
      <c r="L111" s="12">
        <f>[1]!ripe(L$105,[1]!juhe($S$7,6),$C111,0)</f>
        <v>12.225372582364404</v>
      </c>
      <c r="M111" s="12">
        <f>[1]!ripe(M$105,[1]!juhe($S$7,6),$C111,0)</f>
        <v>12.455091326802361</v>
      </c>
      <c r="N111" s="12">
        <f>[1]!ripe(N$105,[1]!juhe($S$7,6),$C111,0)</f>
        <v>12.683583097487293</v>
      </c>
      <c r="O111" s="132"/>
      <c r="Q111"/>
      <c r="R111"/>
      <c r="S111"/>
      <c r="T111"/>
      <c r="U111"/>
      <c r="V111"/>
      <c r="W111"/>
      <c r="X111"/>
      <c r="Y111"/>
    </row>
    <row r="112" spans="1:28" x14ac:dyDescent="0.2">
      <c r="A112" s="118"/>
      <c r="B112" s="116" t="str">
        <f>Visangud!C80</f>
        <v>123Y-124Y</v>
      </c>
      <c r="C112" s="116">
        <f>Visangud!J80</f>
        <v>449.2233918219016</v>
      </c>
      <c r="D112" s="10" t="s">
        <v>31</v>
      </c>
      <c r="E112" s="12">
        <f>[1]!ripe(E$105,[1]!juhe($S$7,6),$C112,0)</f>
        <v>10.973929076285424</v>
      </c>
      <c r="F112" s="12">
        <f>[1]!ripe(F$105,[1]!juhe($S$7,6),$C112,0)</f>
        <v>11.217075750122129</v>
      </c>
      <c r="G112" s="12">
        <f>[1]!ripe(G$105,[1]!juhe($S$7,6),$C112,0)</f>
        <v>11.459998586296203</v>
      </c>
      <c r="H112" s="12">
        <f>[1]!ripe(H$105,[1]!juhe($S$7,6),$C112,0)</f>
        <v>11.70252040847039</v>
      </c>
      <c r="I112" s="12">
        <f>[1]!ripe(I$105,[1]!juhe($S$7,6),$C112,0)</f>
        <v>11.944417246796098</v>
      </c>
      <c r="J112" s="12">
        <f>[1]!ripe(J$105,[1]!juhe($S$7,6),$C112,0)</f>
        <v>12.185555089445463</v>
      </c>
      <c r="K112" s="12">
        <f>[1]!ripe(K$105,[1]!juhe($S$7,6),$C112,0)</f>
        <v>12.42575261869997</v>
      </c>
      <c r="L112" s="12">
        <f>[1]!ripe(L$105,[1]!juhe($S$7,6),$C112,0)</f>
        <v>12.664906214326706</v>
      </c>
      <c r="M112" s="12">
        <f>[1]!ripe(M$105,[1]!juhe($S$7,6),$C112,0)</f>
        <v>12.902883939289991</v>
      </c>
      <c r="N112" s="12">
        <f>[1]!ripe(N$105,[1]!juhe($S$7,6),$C112,0)</f>
        <v>13.139590577633641</v>
      </c>
      <c r="O112" s="132"/>
      <c r="Q112"/>
      <c r="R112"/>
      <c r="S112"/>
      <c r="T112"/>
      <c r="U112"/>
      <c r="V112"/>
      <c r="W112"/>
      <c r="X112"/>
      <c r="Y112"/>
    </row>
    <row r="113" spans="1:28" x14ac:dyDescent="0.2">
      <c r="A113" s="118"/>
      <c r="B113" s="116" t="str">
        <f>Visangud!C81</f>
        <v>124Y-125Y</v>
      </c>
      <c r="C113" s="116">
        <f>Visangud!J81</f>
        <v>436.53630166705204</v>
      </c>
      <c r="D113" s="10" t="s">
        <v>31</v>
      </c>
      <c r="E113" s="12">
        <f>[1]!ripe(E$105,[1]!juhe($S$7,6),$C113,0)</f>
        <v>10.362824742527344</v>
      </c>
      <c r="F113" s="12">
        <f>[1]!ripe(F$105,[1]!juhe($S$7,6),$C113,0)</f>
        <v>10.592431326475772</v>
      </c>
      <c r="G113" s="12">
        <f>[1]!ripe(G$105,[1]!juhe($S$7,6),$C113,0)</f>
        <v>10.821826537592056</v>
      </c>
      <c r="H113" s="12">
        <f>[1]!ripe(H$105,[1]!juhe($S$7,6),$C113,0)</f>
        <v>11.050843065943829</v>
      </c>
      <c r="I113" s="12">
        <f>[1]!ripe(I$105,[1]!juhe($S$7,6),$C113,0)</f>
        <v>11.279269413874017</v>
      </c>
      <c r="J113" s="12">
        <f>[1]!ripe(J$105,[1]!juhe($S$7,6),$C113,0)</f>
        <v>11.506979032260976</v>
      </c>
      <c r="K113" s="12">
        <f>[1]!ripe(K$105,[1]!juhe($S$7,6),$C113,0)</f>
        <v>11.733800700411861</v>
      </c>
      <c r="L113" s="12">
        <f>[1]!ripe(L$105,[1]!juhe($S$7,6),$C113,0)</f>
        <v>11.959636568385594</v>
      </c>
      <c r="M113" s="12">
        <f>[1]!ripe(M$105,[1]!juhe($S$7,6),$C113,0)</f>
        <v>12.184362046313929</v>
      </c>
      <c r="N113" s="12">
        <f>[1]!ripe(N$105,[1]!juhe($S$7,6),$C113,0)</f>
        <v>12.407887220524218</v>
      </c>
      <c r="O113" s="132"/>
      <c r="Q113"/>
      <c r="R113"/>
      <c r="S113"/>
      <c r="T113"/>
      <c r="U113"/>
      <c r="V113"/>
      <c r="W113"/>
      <c r="X113"/>
      <c r="Y113"/>
    </row>
    <row r="114" spans="1:28" x14ac:dyDescent="0.2">
      <c r="A114" s="118"/>
      <c r="B114" s="116" t="str">
        <f>Visangud!C82</f>
        <v>125Y-126Y</v>
      </c>
      <c r="C114" s="116">
        <f>Visangud!J82</f>
        <v>347.70200636894128</v>
      </c>
      <c r="D114" s="10" t="s">
        <v>31</v>
      </c>
      <c r="E114" s="12">
        <f>[1]!ripe(E$105,[1]!juhe($S$7,6),$C114,0)</f>
        <v>6.5743348056708646</v>
      </c>
      <c r="F114" s="12">
        <f>[1]!ripe(F$105,[1]!juhe($S$7,6),$C114,0)</f>
        <v>6.7200007407772029</v>
      </c>
      <c r="G114" s="12">
        <f>[1]!ripe(G$105,[1]!juhe($S$7,6),$C114,0)</f>
        <v>6.8655325777199732</v>
      </c>
      <c r="H114" s="12">
        <f>[1]!ripe(H$105,[1]!juhe($S$7,6),$C114,0)</f>
        <v>7.0108241725144032</v>
      </c>
      <c r="I114" s="12">
        <f>[1]!ripe(I$105,[1]!juhe($S$7,6),$C114,0)</f>
        <v>7.1557413478060763</v>
      </c>
      <c r="J114" s="12">
        <f>[1]!ripe(J$105,[1]!juhe($S$7,6),$C114,0)</f>
        <v>7.3002038188931158</v>
      </c>
      <c r="K114" s="12">
        <f>[1]!ripe(K$105,[1]!juhe($S$7,6),$C114,0)</f>
        <v>7.4441029607443747</v>
      </c>
      <c r="L114" s="12">
        <f>[1]!ripe(L$105,[1]!juhe($S$7,6),$C114,0)</f>
        <v>7.5873766958578868</v>
      </c>
      <c r="M114" s="12">
        <f>[1]!ripe(M$105,[1]!juhe($S$7,6),$C114,0)</f>
        <v>7.7299459825121506</v>
      </c>
      <c r="N114" s="12">
        <f>[1]!ripe(N$105,[1]!juhe($S$7,6),$C114,0)</f>
        <v>7.8717537780954947</v>
      </c>
      <c r="O114" s="132"/>
      <c r="Q114"/>
      <c r="R114"/>
      <c r="S114"/>
      <c r="T114"/>
      <c r="U114"/>
      <c r="V114"/>
      <c r="W114"/>
      <c r="X114"/>
      <c r="Y114"/>
    </row>
    <row r="115" spans="1:28" x14ac:dyDescent="0.2">
      <c r="A115" s="118"/>
      <c r="B115" s="130"/>
      <c r="C115" s="116">
        <f>Visangud!J83</f>
        <v>0</v>
      </c>
      <c r="D115" s="10" t="s">
        <v>31</v>
      </c>
      <c r="E115" s="12" t="e">
        <f>[1]!ripe(E$105,[1]!juhe($S$7,6),$C115,0)</f>
        <v>#VALUE!</v>
      </c>
      <c r="F115" s="12" t="e">
        <f>[1]!ripe(F$105,[1]!juhe($S$7,6),$C115,0)</f>
        <v>#VALUE!</v>
      </c>
      <c r="G115" s="12" t="e">
        <f>[1]!ripe(G$105,[1]!juhe($S$7,6),$C115,0)</f>
        <v>#VALUE!</v>
      </c>
      <c r="H115" s="12" t="e">
        <f>[1]!ripe(H$105,[1]!juhe($S$7,6),$C115,0)</f>
        <v>#VALUE!</v>
      </c>
      <c r="I115" s="12" t="e">
        <f>[1]!ripe(I$105,[1]!juhe($S$7,6),$C115,0)</f>
        <v>#VALUE!</v>
      </c>
      <c r="J115" s="12" t="e">
        <f>[1]!ripe(J$105,[1]!juhe($S$7,6),$C115,0)</f>
        <v>#VALUE!</v>
      </c>
      <c r="K115" s="12" t="e">
        <f>[1]!ripe(K$105,[1]!juhe($S$7,6),$C115,0)</f>
        <v>#VALUE!</v>
      </c>
      <c r="L115" s="12" t="e">
        <f>[1]!ripe(L$105,[1]!juhe($S$7,6),$C115,0)</f>
        <v>#VALUE!</v>
      </c>
      <c r="M115" s="12" t="e">
        <f>[1]!ripe(M$105,[1]!juhe($S$7,6),$C115,0)</f>
        <v>#VALUE!</v>
      </c>
      <c r="N115" s="12" t="e">
        <f>[1]!ripe(N$105,[1]!juhe($S$7,6),$C115,0)</f>
        <v>#VALUE!</v>
      </c>
      <c r="O115" s="132"/>
      <c r="Q115"/>
      <c r="R115"/>
      <c r="S115"/>
      <c r="T115"/>
      <c r="U115"/>
      <c r="V115"/>
      <c r="W115"/>
      <c r="X115"/>
      <c r="Y115"/>
    </row>
    <row r="116" spans="1:28" s="128" customFormat="1" hidden="1" x14ac:dyDescent="0.2">
      <c r="A116" s="220">
        <v>8</v>
      </c>
      <c r="B116" s="221" t="str">
        <f>Q117</f>
        <v>126Y- 128Y</v>
      </c>
      <c r="C116" s="222">
        <f>R117</f>
        <v>421.92968536661533</v>
      </c>
      <c r="D116" s="133" t="s">
        <v>137</v>
      </c>
      <c r="E116" s="134">
        <f>[1]!Olekuvorrand($C116,$S117,$X117,$W117,$V117,E$4,[1]!juhe($S117,6),TRUE)</f>
        <v>76.407134532928467</v>
      </c>
      <c r="F116" s="134">
        <f>[1]!Olekuvorrand($C116,$S117,$X117,$W117,$V117,F$4,[1]!juhe($S117,6),TRUE)</f>
        <v>74.70327615737915</v>
      </c>
      <c r="G116" s="134">
        <f>[1]!Olekuvorrand($C116,$S117,$X117,$W117,$V117,G$4,[1]!juhe($S117,6),TRUE)</f>
        <v>73.074042797088623</v>
      </c>
      <c r="H116" s="134">
        <f>[1]!Olekuvorrand($C116,$S117,$X117,$W117,$V117,H$4,[1]!juhe($S117,6),TRUE)</f>
        <v>71.515977382659912</v>
      </c>
      <c r="I116" s="134">
        <f>[1]!Olekuvorrand($C116,$S117,$X117,$W117,$V117,I$4,[1]!juhe($S117,6),TRUE)</f>
        <v>70.025980472564697</v>
      </c>
      <c r="J116" s="134">
        <f>[1]!Olekuvorrand($C116,$S117,$X117,$W117,$V117,J$4,[1]!juhe($S117,6),TRUE)</f>
        <v>68.600714206695557</v>
      </c>
      <c r="K116" s="134">
        <f>[1]!Olekuvorrand($C116,$S117,$X117,$W117,$V117,K$4,[1]!juhe($S117,6),TRUE)</f>
        <v>67.236840724945068</v>
      </c>
      <c r="L116" s="134">
        <f>[1]!Olekuvorrand($C116,$S117,$X117,$W117,$V117,L$4,[1]!juhe($S117,6),TRUE)</f>
        <v>65.931379795074463</v>
      </c>
      <c r="M116" s="134">
        <f>[1]!Olekuvorrand($C116,$S117,$X117,$W117,$V117,M$4,[1]!juhe($S117,6),TRUE)</f>
        <v>64.681470394134521</v>
      </c>
      <c r="N116" s="134">
        <f>[1]!Olekuvorrand($C116,$S117,$X117,$W117,$V117,N$4,[1]!juhe($S117,6),TRUE)</f>
        <v>63.484013080596924</v>
      </c>
      <c r="O116" s="223">
        <f>T117</f>
        <v>65</v>
      </c>
      <c r="Q116"/>
      <c r="R116"/>
      <c r="S116"/>
      <c r="T116"/>
      <c r="U116"/>
      <c r="V116"/>
      <c r="W116"/>
      <c r="X116"/>
      <c r="Y116"/>
    </row>
    <row r="117" spans="1:28" s="128" customFormat="1" x14ac:dyDescent="0.2">
      <c r="A117" s="220"/>
      <c r="B117" s="221"/>
      <c r="C117" s="222"/>
      <c r="D117" s="133" t="s">
        <v>32</v>
      </c>
      <c r="E117" s="134">
        <f>E116*[1]!juhe($S117,2)/10</f>
        <v>3472.7042645215988</v>
      </c>
      <c r="F117" s="134">
        <f>F116*[1]!juhe($S117,2)/10</f>
        <v>3395.2639013528824</v>
      </c>
      <c r="G117" s="134">
        <f>G116*[1]!juhe($S117,2)/10</f>
        <v>3321.2152451276779</v>
      </c>
      <c r="H117" s="134">
        <f>H116*[1]!juhe($S117,2)/10</f>
        <v>3250.401172041893</v>
      </c>
      <c r="I117" s="134">
        <f>I116*[1]!juhe($S117,2)/10</f>
        <v>3182.6808124780655</v>
      </c>
      <c r="J117" s="134">
        <f>J116*[1]!juhe($S117,2)/10</f>
        <v>3117.902460694313</v>
      </c>
      <c r="K117" s="134">
        <f>K116*[1]!juhe($S117,2)/10</f>
        <v>3055.9144109487534</v>
      </c>
      <c r="L117" s="134">
        <f>L116*[1]!juhe($S117,2)/10</f>
        <v>2996.5812116861343</v>
      </c>
      <c r="M117" s="134">
        <f>M116*[1]!juhe($S117,2)/10</f>
        <v>2939.772829413414</v>
      </c>
      <c r="N117" s="134">
        <f>N116*[1]!juhe($S117,2)/10</f>
        <v>2885.3483945131302</v>
      </c>
      <c r="O117" s="223"/>
      <c r="Q117" s="137" t="str">
        <f>'Juhtme rež 330'!K$3</f>
        <v>126Y- 128Y</v>
      </c>
      <c r="R117" s="55">
        <f>'Juhtme rež 330'!K$4</f>
        <v>421.92968536661533</v>
      </c>
      <c r="S117" s="3" t="str">
        <f>'Juhtme rež 330'!K$5</f>
        <v>402-AL1/52-ST1A</v>
      </c>
      <c r="T117">
        <f>'Juhtme rež 330'!K$6</f>
        <v>65</v>
      </c>
      <c r="U117">
        <f>'Juhtme rež 330'!K$14</f>
        <v>5</v>
      </c>
      <c r="V117">
        <f>'Juhtme rež 330'!K$15</f>
        <v>6.7976193052199915E-2</v>
      </c>
      <c r="W117">
        <f>'Juhtme rež 330'!K$16</f>
        <v>-5</v>
      </c>
      <c r="X117" s="3">
        <f>'Juhtme rež 330'!K$17</f>
        <v>117.6488995552063</v>
      </c>
      <c r="Y117">
        <v>3</v>
      </c>
    </row>
    <row r="118" spans="1:28" s="128" customFormat="1" x14ac:dyDescent="0.2">
      <c r="A118" s="220"/>
      <c r="B118" s="221"/>
      <c r="C118" s="222"/>
      <c r="D118" s="133" t="str">
        <f>CONCATENATE(Y117,"T, [daN]")</f>
        <v>3T, [daN]</v>
      </c>
      <c r="E118" s="134">
        <f>E117*$Y117</f>
        <v>10418.112793564796</v>
      </c>
      <c r="F118" s="134">
        <f t="shared" ref="F118:N118" si="7">F117*$Y117</f>
        <v>10185.791704058647</v>
      </c>
      <c r="G118" s="134">
        <f t="shared" si="7"/>
        <v>9963.6457353830338</v>
      </c>
      <c r="H118" s="134">
        <f t="shared" si="7"/>
        <v>9751.203516125679</v>
      </c>
      <c r="I118" s="134">
        <f t="shared" si="7"/>
        <v>9548.0424374341965</v>
      </c>
      <c r="J118" s="134">
        <f t="shared" si="7"/>
        <v>9353.7073820829391</v>
      </c>
      <c r="K118" s="134">
        <f t="shared" si="7"/>
        <v>9167.7432328462601</v>
      </c>
      <c r="L118" s="134">
        <f t="shared" si="7"/>
        <v>8989.743635058403</v>
      </c>
      <c r="M118" s="134">
        <f t="shared" si="7"/>
        <v>8819.318488240242</v>
      </c>
      <c r="N118" s="134">
        <f t="shared" si="7"/>
        <v>8656.0451835393906</v>
      </c>
      <c r="O118" s="223"/>
      <c r="Q118"/>
      <c r="R118"/>
      <c r="S118"/>
      <c r="T118"/>
      <c r="U118"/>
      <c r="V118"/>
      <c r="W118"/>
      <c r="X118"/>
      <c r="Y118"/>
    </row>
    <row r="119" spans="1:28" s="128" customFormat="1" x14ac:dyDescent="0.2">
      <c r="A119" s="220"/>
      <c r="B119" s="221"/>
      <c r="C119" s="222"/>
      <c r="D119" s="133" t="s">
        <v>31</v>
      </c>
      <c r="E119" s="135">
        <f>[1]!ripe([1]!Olekuvorrand($C116,$S117,$X117,$W117,$V117,E$4,[1]!juhe($S117,6),TRUE),[1]!juhe($S117,6),$C116,0)</f>
        <v>9.6401603429253626</v>
      </c>
      <c r="F119" s="135">
        <f>[1]!ripe([1]!Olekuvorrand($C116,$S117,$X117,$W117,$V117,F$4,[1]!juhe($S117,6),TRUE),[1]!juhe($S117,6),$C116,0)</f>
        <v>9.8600364820565005</v>
      </c>
      <c r="G119" s="135">
        <f>[1]!ripe([1]!Olekuvorrand($C116,$S117,$X117,$W117,$V117,G$4,[1]!juhe($S117,6),TRUE),[1]!juhe($S117,6),$C116,0)</f>
        <v>10.079872414972588</v>
      </c>
      <c r="H119" s="135">
        <f>[1]!ripe([1]!Olekuvorrand($C116,$S117,$X117,$W117,$V117,H$4,[1]!juhe($S117,6),TRUE),[1]!juhe($S117,6),$C116,0)</f>
        <v>10.299475099105528</v>
      </c>
      <c r="I119" s="135">
        <f>[1]!ripe([1]!Olekuvorrand($C116,$S117,$X117,$W117,$V117,I$4,[1]!juhe($S117,6),TRUE),[1]!juhe($S117,6),$C116,0)</f>
        <v>10.518624991327064</v>
      </c>
      <c r="J119" s="135">
        <f>[1]!ripe([1]!Olekuvorrand($C116,$S117,$X117,$W117,$V117,J$4,[1]!juhe($S117,6),TRUE),[1]!juhe($S117,6),$C116,0)</f>
        <v>10.737162677659246</v>
      </c>
      <c r="K119" s="135">
        <f>[1]!ripe([1]!Olekuvorrand($C116,$S117,$X117,$W117,$V117,K$4,[1]!juhe($S117,6),TRUE),[1]!juhe($S117,6),$C116,0)</f>
        <v>10.954961897363921</v>
      </c>
      <c r="L119" s="135">
        <f>[1]!ripe([1]!Olekuvorrand($C116,$S117,$X117,$W117,$V117,L$4,[1]!juhe($S117,6),TRUE),[1]!juhe($S117,6),$C116,0)</f>
        <v>11.171873401259038</v>
      </c>
      <c r="M119" s="135">
        <f>[1]!ripe([1]!Olekuvorrand($C116,$S117,$X117,$W117,$V117,M$4,[1]!juhe($S117,6),TRUE),[1]!juhe($S117,6),$C116,0)</f>
        <v>11.387759488963235</v>
      </c>
      <c r="N119" s="135">
        <f>[1]!ripe([1]!Olekuvorrand($C116,$S117,$X117,$W117,$V117,N$4,[1]!juhe($S117,6),TRUE),[1]!juhe($S117,6),$C116,0)</f>
        <v>11.602559329476689</v>
      </c>
      <c r="O119" s="223"/>
      <c r="Q119"/>
      <c r="R119"/>
      <c r="S119"/>
      <c r="T119"/>
      <c r="U119"/>
      <c r="V119"/>
      <c r="W119"/>
      <c r="X119"/>
      <c r="Y119"/>
    </row>
    <row r="120" spans="1:28" s="128" customFormat="1" x14ac:dyDescent="0.2">
      <c r="A120" s="220"/>
      <c r="B120" s="221"/>
      <c r="C120" s="222"/>
      <c r="D120" s="133" t="s">
        <v>247</v>
      </c>
      <c r="E120" s="135">
        <f>[1]!ripe([1]!Olekuvorrand($C116,$S117,$X117,$W117,$V117,E$4,[1]!juhe($S117,6)),[1]!juhe($S117,6),$C116,0)</f>
        <v>10.156653390522218</v>
      </c>
      <c r="F120" s="135">
        <f>[1]!ripe([1]!Olekuvorrand($C116,$S117,$X117,$W117,$V117,F$4,[1]!juhe($S117,6)),[1]!juhe($S117,6),$C116,0)</f>
        <v>10.395088087290896</v>
      </c>
      <c r="G120" s="135">
        <f>[1]!ripe([1]!Olekuvorrand($C116,$S117,$X117,$W117,$V117,G$4,[1]!juhe($S117,6)),[1]!juhe($S117,6),$C116,0)</f>
        <v>10.631963486239707</v>
      </c>
      <c r="H120" s="135">
        <f>[1]!ripe([1]!Olekuvorrand($C116,$S117,$X117,$W117,$V117,H$4,[1]!juhe($S117,6)),[1]!juhe($S117,6),$C116,0)</f>
        <v>10.867142092589786</v>
      </c>
      <c r="I120" s="135">
        <f>[1]!ripe([1]!Olekuvorrand($C116,$S117,$X117,$W117,$V117,I$4,[1]!juhe($S117,6)),[1]!juhe($S117,6),$C116,0)</f>
        <v>11.100502312975062</v>
      </c>
      <c r="J120" s="135">
        <f>[1]!ripe([1]!Olekuvorrand($C116,$S117,$X117,$W117,$V117,J$4,[1]!juhe($S117,6)),[1]!juhe($S117,6),$C116,0)</f>
        <v>11.331954696282851</v>
      </c>
      <c r="K120" s="135">
        <f>[1]!ripe([1]!Olekuvorrand($C116,$S117,$X117,$W117,$V117,K$4,[1]!juhe($S117,6)),[1]!juhe($S117,6),$C116,0)</f>
        <v>11.561440791783195</v>
      </c>
      <c r="L120" s="135">
        <f>[1]!ripe([1]!Olekuvorrand($C116,$S117,$X117,$W117,$V117,L$4,[1]!juhe($S117,6)),[1]!juhe($S117,6),$C116,0)</f>
        <v>11.788931333393444</v>
      </c>
      <c r="M120" s="135">
        <f>[1]!ripe([1]!Olekuvorrand($C116,$S117,$X117,$W117,$V117,M$4,[1]!juhe($S117,6)),[1]!juhe($S117,6),$C116,0)</f>
        <v>12.014330328321909</v>
      </c>
      <c r="N120" s="135">
        <f>[1]!ripe([1]!Olekuvorrand($C116,$S117,$X117,$W117,$V117,N$4,[1]!juhe($S117,6)),[1]!juhe($S117,6),$C116,0)</f>
        <v>12.237672573165499</v>
      </c>
      <c r="O120" s="223"/>
      <c r="Q120"/>
      <c r="R120"/>
      <c r="S120"/>
      <c r="T120"/>
      <c r="U120"/>
      <c r="V120"/>
      <c r="W120"/>
      <c r="X120"/>
      <c r="Y120"/>
      <c r="AB120" s="136"/>
    </row>
    <row r="121" spans="1:28" x14ac:dyDescent="0.2">
      <c r="A121" s="114"/>
      <c r="B121" s="116" t="str">
        <f>Visangud!C83</f>
        <v>126Y-127Y</v>
      </c>
      <c r="C121" s="116">
        <f>Visangud!K83</f>
        <v>417.49103300182958</v>
      </c>
      <c r="D121" s="10" t="s">
        <v>31</v>
      </c>
      <c r="E121" s="12">
        <f>[1]!ripe(E$116,[1]!juhe($S$7,6),$C121,0)</f>
        <v>9.4384004166459796</v>
      </c>
      <c r="F121" s="12">
        <f>[1]!ripe(F$116,[1]!juhe($S$7,6),$C121,0)</f>
        <v>9.6536747450142659</v>
      </c>
      <c r="G121" s="12">
        <f>[1]!ripe(G$116,[1]!juhe($S$7,6),$C121,0)</f>
        <v>9.8689097086475908</v>
      </c>
      <c r="H121" s="12">
        <f>[1]!ripe(H$116,[1]!juhe($S$7,6),$C121,0)</f>
        <v>10.083916305185999</v>
      </c>
      <c r="I121" s="12">
        <f>[1]!ripe(I$116,[1]!juhe($S$7,6),$C121,0)</f>
        <v>10.298479586342378</v>
      </c>
      <c r="J121" s="12">
        <f>[1]!ripe(J$116,[1]!juhe($S$7,6),$C121,0)</f>
        <v>10.512443474530631</v>
      </c>
      <c r="K121" s="12">
        <f>[1]!ripe(K$116,[1]!juhe($S$7,6),$C121,0)</f>
        <v>10.725684351536829</v>
      </c>
      <c r="L121" s="12">
        <f>[1]!ripe(L$116,[1]!juhe($S$7,6),$C121,0)</f>
        <v>10.938056091830695</v>
      </c>
      <c r="M121" s="12">
        <f>[1]!ripe(M$116,[1]!juhe($S$7,6),$C121,0)</f>
        <v>11.149423876976584</v>
      </c>
      <c r="N121" s="12">
        <f>[1]!ripe(N$116,[1]!juhe($S$7,6),$C121,0)</f>
        <v>11.359728149113042</v>
      </c>
      <c r="O121" s="117"/>
      <c r="Q121"/>
      <c r="R121"/>
      <c r="S121"/>
      <c r="T121"/>
      <c r="U121"/>
      <c r="V121"/>
      <c r="W121"/>
      <c r="X121"/>
      <c r="Y121"/>
      <c r="AB121" s="11"/>
    </row>
    <row r="122" spans="1:28" x14ac:dyDescent="0.2">
      <c r="A122" s="118"/>
      <c r="B122" s="116" t="str">
        <f>Visangud!C84</f>
        <v>127Y-128Y</v>
      </c>
      <c r="C122" s="116">
        <f>Visangud!K84</f>
        <v>426.23249867656125</v>
      </c>
      <c r="D122" s="10" t="s">
        <v>31</v>
      </c>
      <c r="E122" s="12">
        <f>[1]!ripe(E$116,[1]!juhe($S$7,6),$C122,0)</f>
        <v>9.8377824395564133</v>
      </c>
      <c r="F122" s="12">
        <f>[1]!ripe(F$116,[1]!juhe($S$7,6),$C122,0)</f>
        <v>10.062166012388706</v>
      </c>
      <c r="G122" s="12">
        <f>[1]!ripe(G$116,[1]!juhe($S$7,6),$C122,0)</f>
        <v>10.286508554783504</v>
      </c>
      <c r="H122" s="12">
        <f>[1]!ripe(H$116,[1]!juhe($S$7,6),$C122,0)</f>
        <v>10.510613066823904</v>
      </c>
      <c r="I122" s="12">
        <f>[1]!ripe(I$116,[1]!juhe($S$7,6),$C122,0)</f>
        <v>10.734255504774627</v>
      </c>
      <c r="J122" s="12">
        <f>[1]!ripe(J$116,[1]!juhe($S$7,6),$C122,0)</f>
        <v>10.957273186690861</v>
      </c>
      <c r="K122" s="12">
        <f>[1]!ripe(K$116,[1]!juhe($S$7,6),$C122,0)</f>
        <v>11.179537263504912</v>
      </c>
      <c r="L122" s="12">
        <f>[1]!ripe(L$116,[1]!juhe($S$7,6),$C122,0)</f>
        <v>11.400895426444929</v>
      </c>
      <c r="M122" s="12">
        <f>[1]!ripe(M$116,[1]!juhe($S$7,6),$C122,0)</f>
        <v>11.621207152288733</v>
      </c>
      <c r="N122" s="12">
        <f>[1]!ripe(N$116,[1]!juhe($S$7,6),$C122,0)</f>
        <v>11.840410363008516</v>
      </c>
      <c r="O122" s="132"/>
      <c r="Q122"/>
      <c r="R122"/>
      <c r="S122"/>
      <c r="T122"/>
      <c r="U122"/>
      <c r="V122"/>
      <c r="W122"/>
      <c r="X122"/>
      <c r="Y122"/>
    </row>
    <row r="123" spans="1:28" x14ac:dyDescent="0.2">
      <c r="A123" s="118"/>
      <c r="B123" s="130"/>
      <c r="C123" s="116">
        <f>Visangud!K85</f>
        <v>0</v>
      </c>
      <c r="D123" s="10" t="s">
        <v>31</v>
      </c>
      <c r="E123" s="12" t="e">
        <f>[1]!ripe(E$116,[1]!juhe($S$7,6),$C123,0)</f>
        <v>#VALUE!</v>
      </c>
      <c r="F123" s="12" t="e">
        <f>[1]!ripe(F$116,[1]!juhe($S$7,6),$C123,0)</f>
        <v>#VALUE!</v>
      </c>
      <c r="G123" s="12" t="e">
        <f>[1]!ripe(G$116,[1]!juhe($S$7,6),$C123,0)</f>
        <v>#VALUE!</v>
      </c>
      <c r="H123" s="12" t="e">
        <f>[1]!ripe(H$116,[1]!juhe($S$7,6),$C123,0)</f>
        <v>#VALUE!</v>
      </c>
      <c r="I123" s="12" t="e">
        <f>[1]!ripe(I$116,[1]!juhe($S$7,6),$C123,0)</f>
        <v>#VALUE!</v>
      </c>
      <c r="J123" s="12" t="e">
        <f>[1]!ripe(J$116,[1]!juhe($S$7,6),$C123,0)</f>
        <v>#VALUE!</v>
      </c>
      <c r="K123" s="12" t="e">
        <f>[1]!ripe(K$116,[1]!juhe($S$7,6),$C123,0)</f>
        <v>#VALUE!</v>
      </c>
      <c r="L123" s="12" t="e">
        <f>[1]!ripe(L$116,[1]!juhe($S$7,6),$C123,0)</f>
        <v>#VALUE!</v>
      </c>
      <c r="M123" s="12" t="e">
        <f>[1]!ripe(M$116,[1]!juhe($S$7,6),$C123,0)</f>
        <v>#VALUE!</v>
      </c>
      <c r="N123" s="12" t="e">
        <f>[1]!ripe(N$116,[1]!juhe($S$7,6),$C123,0)</f>
        <v>#VALUE!</v>
      </c>
      <c r="O123" s="132"/>
      <c r="Q123"/>
      <c r="R123"/>
      <c r="S123"/>
      <c r="T123"/>
      <c r="U123"/>
      <c r="V123"/>
      <c r="W123"/>
      <c r="X123"/>
      <c r="Y123"/>
    </row>
    <row r="124" spans="1:28" s="128" customFormat="1" hidden="1" x14ac:dyDescent="0.2">
      <c r="A124" s="220">
        <v>9</v>
      </c>
      <c r="B124" s="221" t="str">
        <f>Q125</f>
        <v>128Y- 133Y</v>
      </c>
      <c r="C124" s="222">
        <f>R125</f>
        <v>408.36004786668212</v>
      </c>
      <c r="D124" s="133" t="s">
        <v>137</v>
      </c>
      <c r="E124" s="134">
        <f>[1]!Olekuvorrand($C124,$S125,$X125,$W125,$V125,E$4,[1]!juhe($S125,6),TRUE)</f>
        <v>76.985657215118408</v>
      </c>
      <c r="F124" s="134">
        <f>[1]!Olekuvorrand($C124,$S125,$X125,$W125,$V125,F$4,[1]!juhe($S125,6),TRUE)</f>
        <v>75.183093547821045</v>
      </c>
      <c r="G124" s="134">
        <f>[1]!Olekuvorrand($C124,$S125,$X125,$W125,$V125,G$4,[1]!juhe($S125,6),TRUE)</f>
        <v>73.46111536026001</v>
      </c>
      <c r="H124" s="134">
        <f>[1]!Olekuvorrand($C124,$S125,$X125,$W125,$V125,H$4,[1]!juhe($S125,6),TRUE)</f>
        <v>71.816146373748779</v>
      </c>
      <c r="I124" s="134">
        <f>[1]!Olekuvorrand($C124,$S125,$X125,$W125,$V125,I$4,[1]!juhe($S125,6),TRUE)</f>
        <v>70.244729518890381</v>
      </c>
      <c r="J124" s="134">
        <f>[1]!Olekuvorrand($C124,$S125,$X125,$W125,$V125,J$4,[1]!juhe($S125,6),TRUE)</f>
        <v>68.743407726287842</v>
      </c>
      <c r="K124" s="134">
        <f>[1]!Olekuvorrand($C124,$S125,$X125,$W125,$V125,K$4,[1]!juhe($S125,6),TRUE)</f>
        <v>67.308723926544189</v>
      </c>
      <c r="L124" s="134">
        <f>[1]!Olekuvorrand($C124,$S125,$X125,$W125,$V125,L$4,[1]!juhe($S125,6),TRUE)</f>
        <v>65.937340259552002</v>
      </c>
      <c r="M124" s="134">
        <f>[1]!Olekuvorrand($C124,$S125,$X125,$W125,$V125,M$4,[1]!juhe($S125,6),TRUE)</f>
        <v>64.626038074493408</v>
      </c>
      <c r="N124" s="134">
        <f>[1]!Olekuvorrand($C124,$S125,$X125,$W125,$V125,N$4,[1]!juhe($S125,6),TRUE)</f>
        <v>63.371598720550537</v>
      </c>
      <c r="O124" s="223">
        <f>T125</f>
        <v>65</v>
      </c>
      <c r="Q124"/>
      <c r="R124"/>
      <c r="S124"/>
      <c r="T124"/>
      <c r="U124"/>
      <c r="V124"/>
      <c r="W124"/>
      <c r="X124"/>
      <c r="Y124"/>
    </row>
    <row r="125" spans="1:28" s="128" customFormat="1" x14ac:dyDescent="0.2">
      <c r="A125" s="220"/>
      <c r="B125" s="221"/>
      <c r="C125" s="222"/>
      <c r="D125" s="133" t="s">
        <v>32</v>
      </c>
      <c r="E125" s="134">
        <f>E124*[1]!juhe($S125,2)/10</f>
        <v>3498.9981204271317</v>
      </c>
      <c r="F125" s="134">
        <f>F124*[1]!juhe($S125,2)/10</f>
        <v>3417.0716017484665</v>
      </c>
      <c r="G125" s="134">
        <f>G124*[1]!juhe($S125,2)/10</f>
        <v>3338.8076931238174</v>
      </c>
      <c r="H125" s="134">
        <f>H124*[1]!juhe($S125,2)/10</f>
        <v>3264.043852686882</v>
      </c>
      <c r="I125" s="134">
        <f>I124*[1]!juhe($S125,2)/10</f>
        <v>3192.6229566335678</v>
      </c>
      <c r="J125" s="134">
        <f>J124*[1]!juhe($S125,2)/10</f>
        <v>3124.3878811597824</v>
      </c>
      <c r="K125" s="134">
        <f>K124*[1]!juhe($S125,2)/10</f>
        <v>3059.1815024614334</v>
      </c>
      <c r="L125" s="134">
        <f>L124*[1]!juhe($S125,2)/10</f>
        <v>2996.8521147966385</v>
      </c>
      <c r="M125" s="134">
        <f>M124*[1]!juhe($S125,2)/10</f>
        <v>2937.2534304857254</v>
      </c>
      <c r="N125" s="134">
        <f>N124*[1]!juhe($S125,2)/10</f>
        <v>2880.2391618490219</v>
      </c>
      <c r="O125" s="223"/>
      <c r="Q125" s="137" t="str">
        <f>'Juhtme rež 330'!L$3</f>
        <v>128Y- 133Y</v>
      </c>
      <c r="R125" s="55">
        <f>'Juhtme rež 330'!L$4</f>
        <v>408.36004786668212</v>
      </c>
      <c r="S125" s="3" t="str">
        <f>'Juhtme rež 330'!L$5</f>
        <v>402-AL1/52-ST1A</v>
      </c>
      <c r="T125">
        <f>'Juhtme rež 330'!L$6</f>
        <v>65</v>
      </c>
      <c r="U125">
        <f>'Juhtme rež 330'!L$14</f>
        <v>5</v>
      </c>
      <c r="V125">
        <f>'Juhtme rež 330'!L$15</f>
        <v>6.8021217323755462E-2</v>
      </c>
      <c r="W125">
        <f>'Juhtme rež 330'!L$16</f>
        <v>-5</v>
      </c>
      <c r="X125" s="3">
        <f>'Juhtme rež 330'!L$17</f>
        <v>117.05762147903442</v>
      </c>
      <c r="Y125">
        <v>3</v>
      </c>
    </row>
    <row r="126" spans="1:28" s="128" customFormat="1" x14ac:dyDescent="0.2">
      <c r="A126" s="220"/>
      <c r="B126" s="221"/>
      <c r="C126" s="222"/>
      <c r="D126" s="133" t="str">
        <f>CONCATENATE(Y125,"T, [daN]")</f>
        <v>3T, [daN]</v>
      </c>
      <c r="E126" s="134">
        <f>E125*$Y125</f>
        <v>10496.994361281395</v>
      </c>
      <c r="F126" s="134">
        <f t="shared" ref="F126:N126" si="8">F125*$Y125</f>
        <v>10251.214805245399</v>
      </c>
      <c r="G126" s="134">
        <f t="shared" si="8"/>
        <v>10016.423079371452</v>
      </c>
      <c r="H126" s="134">
        <f t="shared" si="8"/>
        <v>9792.1315580606461</v>
      </c>
      <c r="I126" s="134">
        <f t="shared" si="8"/>
        <v>9577.8688699007034</v>
      </c>
      <c r="J126" s="134">
        <f t="shared" si="8"/>
        <v>9373.1636434793472</v>
      </c>
      <c r="K126" s="134">
        <f t="shared" si="8"/>
        <v>9177.5445073843002</v>
      </c>
      <c r="L126" s="134">
        <f t="shared" si="8"/>
        <v>8990.5563443899155</v>
      </c>
      <c r="M126" s="134">
        <f t="shared" si="8"/>
        <v>8811.7602914571762</v>
      </c>
      <c r="N126" s="134">
        <f t="shared" si="8"/>
        <v>8640.7174855470657</v>
      </c>
      <c r="O126" s="223"/>
      <c r="Q126"/>
      <c r="R126"/>
      <c r="S126"/>
      <c r="T126"/>
      <c r="U126"/>
      <c r="V126"/>
      <c r="W126"/>
      <c r="X126"/>
      <c r="Y126"/>
    </row>
    <row r="127" spans="1:28" s="128" customFormat="1" x14ac:dyDescent="0.2">
      <c r="A127" s="220"/>
      <c r="B127" s="221"/>
      <c r="C127" s="222"/>
      <c r="D127" s="133" t="s">
        <v>31</v>
      </c>
      <c r="E127" s="135">
        <f>[1]!ripe([1]!Olekuvorrand($C124,$S125,$X125,$W125,$V125,E$4,[1]!juhe($S125,6),TRUE),[1]!juhe($S125,6),$C124,0)</f>
        <v>8.962200946627787</v>
      </c>
      <c r="F127" s="135">
        <f>[1]!ripe([1]!Olekuvorrand($C124,$S125,$X125,$W125,$V125,F$4,[1]!juhe($S125,6),TRUE),[1]!juhe($S125,6),$C124,0)</f>
        <v>9.1770755553073791</v>
      </c>
      <c r="G127" s="135">
        <f>[1]!ripe([1]!Olekuvorrand($C124,$S125,$X125,$W125,$V125,G$4,[1]!juhe($S125,6),TRUE),[1]!juhe($S125,6),$C124,0)</f>
        <v>9.3921924080034067</v>
      </c>
      <c r="H127" s="135">
        <f>[1]!ripe([1]!Olekuvorrand($C124,$S125,$X125,$W125,$V125,H$4,[1]!juhe($S125,6),TRUE),[1]!juhe($S125,6),$C124,0)</f>
        <v>9.6073232108469195</v>
      </c>
      <c r="I127" s="135">
        <f>[1]!ripe([1]!Olekuvorrand($C124,$S125,$X125,$W125,$V125,I$4,[1]!juhe($S125,6),TRUE),[1]!juhe($S125,6),$C124,0)</f>
        <v>9.8222448103320055</v>
      </c>
      <c r="J127" s="135">
        <f>[1]!ripe([1]!Olekuvorrand($C124,$S125,$X125,$W125,$V125,J$4,[1]!juhe($S125,6),TRUE),[1]!juhe($S125,6),$C124,0)</f>
        <v>10.036757745808574</v>
      </c>
      <c r="K127" s="135">
        <f>[1]!ripe([1]!Olekuvorrand($C124,$S125,$X125,$W125,$V125,K$4,[1]!juhe($S125,6),TRUE),[1]!juhe($S125,6),$C124,0)</f>
        <v>10.250690991008376</v>
      </c>
      <c r="L127" s="135">
        <f>[1]!ripe([1]!Olekuvorrand($C124,$S125,$X125,$W125,$V125,L$4,[1]!juhe($S125,6),TRUE),[1]!juhe($S125,6),$C124,0)</f>
        <v>10.463887794900028</v>
      </c>
      <c r="M127" s="135">
        <f>[1]!ripe([1]!Olekuvorrand($C124,$S125,$X125,$W125,$V125,M$4,[1]!juhe($S125,6),TRUE),[1]!juhe($S125,6),$C124,0)</f>
        <v>10.676206534195853</v>
      </c>
      <c r="N127" s="135">
        <f>[1]!ripe([1]!Olekuvorrand($C124,$S125,$X125,$W125,$V125,N$4,[1]!juhe($S125,6),TRUE),[1]!juhe($S125,6),$C124,0)</f>
        <v>10.887541799483616</v>
      </c>
      <c r="O127" s="223"/>
      <c r="Q127"/>
      <c r="R127"/>
      <c r="S127"/>
      <c r="T127"/>
      <c r="U127"/>
      <c r="V127"/>
      <c r="W127"/>
      <c r="X127"/>
      <c r="Y127"/>
    </row>
    <row r="128" spans="1:28" s="128" customFormat="1" x14ac:dyDescent="0.2">
      <c r="A128" s="220"/>
      <c r="B128" s="221"/>
      <c r="C128" s="222"/>
      <c r="D128" s="133" t="s">
        <v>247</v>
      </c>
      <c r="E128" s="135">
        <f>[1]!ripe([1]!Olekuvorrand($C124,$S125,$X125,$W125,$V125,E$4,[1]!juhe($S125,6)),[1]!juhe($S125,6),$C124,0)</f>
        <v>9.4557641550426386</v>
      </c>
      <c r="F128" s="135">
        <f>[1]!ripe([1]!Olekuvorrand($C124,$S125,$X125,$W125,$V125,F$4,[1]!juhe($S125,6)),[1]!juhe($S125,6),$C124,0)</f>
        <v>9.690647295068862</v>
      </c>
      <c r="G128" s="135">
        <f>[1]!ripe([1]!Olekuvorrand($C124,$S125,$X125,$W125,$V125,G$4,[1]!juhe($S125,6)),[1]!juhe($S125,6),$C124,0)</f>
        <v>9.9241378499252679</v>
      </c>
      <c r="H128" s="135">
        <f>[1]!ripe([1]!Olekuvorrand($C124,$S125,$X125,$W125,$V125,H$4,[1]!juhe($S125,6)),[1]!juhe($S125,6),$C124,0)</f>
        <v>10.156078055603336</v>
      </c>
      <c r="I128" s="135">
        <f>[1]!ripe([1]!Olekuvorrand($C124,$S125,$X125,$W125,$V125,I$4,[1]!juhe($S125,6)),[1]!juhe($S125,6),$C124,0)</f>
        <v>10.386336134579192</v>
      </c>
      <c r="J128" s="135">
        <f>[1]!ripe([1]!Olekuvorrand($C124,$S125,$X125,$W125,$V125,J$4,[1]!juhe($S125,6)),[1]!juhe($S125,6),$C124,0)</f>
        <v>10.614783927349437</v>
      </c>
      <c r="K128" s="135">
        <f>[1]!ripe([1]!Olekuvorrand($C124,$S125,$X125,$W125,$V125,K$4,[1]!juhe($S125,6)),[1]!juhe($S125,6),$C124,0)</f>
        <v>10.841329467505563</v>
      </c>
      <c r="L128" s="135">
        <f>[1]!ripe([1]!Olekuvorrand($C124,$S125,$X125,$W125,$V125,L$4,[1]!juhe($S125,6)),[1]!juhe($S125,6),$C124,0)</f>
        <v>11.0659375366678</v>
      </c>
      <c r="M128" s="135">
        <f>[1]!ripe([1]!Olekuvorrand($C124,$S125,$X125,$W125,$V125,M$4,[1]!juhe($S125,6)),[1]!juhe($S125,6),$C124,0)</f>
        <v>11.288500542373901</v>
      </c>
      <c r="N128" s="135">
        <f>[1]!ripe([1]!Olekuvorrand($C124,$S125,$X125,$W125,$V125,N$4,[1]!juhe($S125,6)),[1]!juhe($S125,6),$C124,0)</f>
        <v>11.508997964452963</v>
      </c>
      <c r="O128" s="223"/>
      <c r="Q128"/>
      <c r="R128"/>
      <c r="S128"/>
      <c r="T128"/>
      <c r="U128"/>
      <c r="V128"/>
      <c r="W128"/>
      <c r="X128"/>
      <c r="Y128"/>
      <c r="AB128" s="136"/>
    </row>
    <row r="129" spans="1:28" x14ac:dyDescent="0.2">
      <c r="A129" s="114"/>
      <c r="B129" s="116" t="str">
        <f>Visangud!C85</f>
        <v>128Y-129Y</v>
      </c>
      <c r="C129" s="116">
        <f>Visangud!L85</f>
        <v>358.29593321724337</v>
      </c>
      <c r="D129" s="10" t="s">
        <v>31</v>
      </c>
      <c r="E129" s="12">
        <f>[1]!ripe(E$124,[1]!juhe($S$7,6),$C129,0)</f>
        <v>6.8994098241296209</v>
      </c>
      <c r="F129" s="12">
        <f>[1]!ripe(F$124,[1]!juhe($S$7,6),$C129,0)</f>
        <v>7.0648276712531919</v>
      </c>
      <c r="G129" s="12">
        <f>[1]!ripe(G$124,[1]!juhe($S$7,6),$C129,0)</f>
        <v>7.2304320061331477</v>
      </c>
      <c r="H129" s="12">
        <f>[1]!ripe(H$124,[1]!juhe($S$7,6),$C129,0)</f>
        <v>7.3960470803153351</v>
      </c>
      <c r="I129" s="12">
        <f>[1]!ripe(I$124,[1]!juhe($S$7,6),$C129,0)</f>
        <v>7.56150110257345</v>
      </c>
      <c r="J129" s="12">
        <f>[1]!ripe(J$124,[1]!juhe($S$7,6),$C129,0)</f>
        <v>7.7266405212546179</v>
      </c>
      <c r="K129" s="12">
        <f>[1]!ripe(K$124,[1]!juhe($S$7,6),$C129,0)</f>
        <v>7.8913336744688207</v>
      </c>
      <c r="L129" s="12">
        <f>[1]!ripe(L$124,[1]!juhe($S$7,6),$C129,0)</f>
        <v>8.0554598898932337</v>
      </c>
      <c r="M129" s="12">
        <f>[1]!ripe(M$124,[1]!juhe($S$7,6),$C129,0)</f>
        <v>8.2189101410612349</v>
      </c>
      <c r="N129" s="12">
        <f>[1]!ripe(N$124,[1]!juhe($S$7,6),$C129,0)</f>
        <v>8.3816032801901983</v>
      </c>
      <c r="O129" s="117"/>
      <c r="Q129"/>
      <c r="R129"/>
      <c r="S129"/>
      <c r="T129"/>
      <c r="U129"/>
      <c r="V129"/>
      <c r="W129"/>
      <c r="X129"/>
      <c r="Y129"/>
      <c r="AB129" s="11"/>
    </row>
    <row r="130" spans="1:28" x14ac:dyDescent="0.2">
      <c r="A130" s="118"/>
      <c r="B130" s="116" t="str">
        <f>Visangud!C86</f>
        <v>129Y-130Y</v>
      </c>
      <c r="C130" s="116">
        <f>Visangud!L86</f>
        <v>430.97542514295236</v>
      </c>
      <c r="D130" s="10" t="s">
        <v>31</v>
      </c>
      <c r="E130" s="12">
        <f>[1]!ripe(E$124,[1]!juhe($S$7,6),$C130,0)</f>
        <v>9.9823593245338245</v>
      </c>
      <c r="F130" s="12">
        <f>[1]!ripe(F$124,[1]!juhe($S$7,6),$C130,0)</f>
        <v>10.22169289519711</v>
      </c>
      <c r="G130" s="12">
        <f>[1]!ripe(G$124,[1]!juhe($S$7,6),$C130,0)</f>
        <v>10.461296284271146</v>
      </c>
      <c r="H130" s="12">
        <f>[1]!ripe(H$124,[1]!juhe($S$7,6),$C130,0)</f>
        <v>10.700915211424016</v>
      </c>
      <c r="I130" s="12">
        <f>[1]!ripe(I$124,[1]!juhe($S$7,6),$C130,0)</f>
        <v>10.940301121809226</v>
      </c>
      <c r="J130" s="12">
        <f>[1]!ripe(J$124,[1]!juhe($S$7,6),$C130,0)</f>
        <v>11.179231850370201</v>
      </c>
      <c r="K130" s="12">
        <f>[1]!ripe(K$124,[1]!juhe($S$7,6),$C130,0)</f>
        <v>11.417516903089487</v>
      </c>
      <c r="L130" s="12">
        <f>[1]!ripe(L$124,[1]!juhe($S$7,6),$C130,0)</f>
        <v>11.654981686122433</v>
      </c>
      <c r="M130" s="12">
        <f>[1]!ripe(M$124,[1]!juhe($S$7,6),$C130,0)</f>
        <v>11.891468455344052</v>
      </c>
      <c r="N130" s="12">
        <f>[1]!ripe(N$124,[1]!juhe($S$7,6),$C130,0)</f>
        <v>12.12685980269405</v>
      </c>
      <c r="O130" s="132"/>
      <c r="Q130"/>
      <c r="R130"/>
      <c r="S130"/>
      <c r="T130"/>
      <c r="U130"/>
      <c r="V130"/>
      <c r="W130"/>
      <c r="X130"/>
      <c r="Y130"/>
    </row>
    <row r="131" spans="1:28" x14ac:dyDescent="0.2">
      <c r="A131" s="118"/>
      <c r="B131" s="116" t="str">
        <f>Visangud!C87</f>
        <v>130Y-131Y</v>
      </c>
      <c r="C131" s="116">
        <f>Visangud!L87</f>
        <v>417.90286030752526</v>
      </c>
      <c r="D131" s="10" t="s">
        <v>31</v>
      </c>
      <c r="E131" s="12">
        <f>[1]!ripe(E$124,[1]!juhe($S$7,6),$C131,0)</f>
        <v>9.3859637475532196</v>
      </c>
      <c r="F131" s="12">
        <f>[1]!ripe(F$124,[1]!juhe($S$7,6),$C131,0)</f>
        <v>9.6109983455662444</v>
      </c>
      <c r="G131" s="12">
        <f>[1]!ripe(G$124,[1]!juhe($S$7,6),$C131,0)</f>
        <v>9.8362866417020705</v>
      </c>
      <c r="H131" s="12">
        <f>[1]!ripe(H$124,[1]!juhe($S$7,6),$C131,0)</f>
        <v>10.061589547594959</v>
      </c>
      <c r="I131" s="12">
        <f>[1]!ripe(I$124,[1]!juhe($S$7,6),$C131,0)</f>
        <v>10.286673358295744</v>
      </c>
      <c r="J131" s="12">
        <f>[1]!ripe(J$124,[1]!juhe($S$7,6),$C131,0)</f>
        <v>10.51132918198846</v>
      </c>
      <c r="K131" s="12">
        <f>[1]!ripe(K$124,[1]!juhe($S$7,6),$C131,0)</f>
        <v>10.735377905711543</v>
      </c>
      <c r="L131" s="12">
        <f>[1]!ripe(L$124,[1]!juhe($S$7,6),$C131,0)</f>
        <v>10.958655366721183</v>
      </c>
      <c r="M131" s="12">
        <f>[1]!ripe(M$124,[1]!juhe($S$7,6),$C131,0)</f>
        <v>11.181013245307541</v>
      </c>
      <c r="N131" s="12">
        <f>[1]!ripe(N$124,[1]!juhe($S$7,6),$C131,0)</f>
        <v>11.402341147949233</v>
      </c>
      <c r="O131" s="132"/>
      <c r="Q131"/>
      <c r="R131"/>
      <c r="S131"/>
      <c r="T131"/>
      <c r="U131"/>
      <c r="V131"/>
      <c r="W131"/>
      <c r="X131"/>
      <c r="Y131"/>
    </row>
    <row r="132" spans="1:28" x14ac:dyDescent="0.2">
      <c r="A132" s="118"/>
      <c r="B132" s="116" t="str">
        <f>Visangud!C88</f>
        <v>131Y-132Y</v>
      </c>
      <c r="C132" s="116">
        <f>Visangud!L88</f>
        <v>450.38507029547009</v>
      </c>
      <c r="D132" s="10" t="s">
        <v>31</v>
      </c>
      <c r="E132" s="12">
        <f>[1]!ripe(E$124,[1]!juhe($S$7,6),$C132,0)</f>
        <v>10.901748447408853</v>
      </c>
      <c r="F132" s="12">
        <f>[1]!ripe(F$124,[1]!juhe($S$7,6),$C132,0)</f>
        <v>11.163124971491561</v>
      </c>
      <c r="G132" s="12">
        <f>[1]!ripe(G$124,[1]!juhe($S$7,6),$C132,0)</f>
        <v>11.424796164634447</v>
      </c>
      <c r="H132" s="12">
        <f>[1]!ripe(H$124,[1]!juhe($S$7,6),$C132,0)</f>
        <v>11.686484326934753</v>
      </c>
      <c r="I132" s="12">
        <f>[1]!ripe(I$124,[1]!juhe($S$7,6),$C132,0)</f>
        <v>11.947918011300285</v>
      </c>
      <c r="J132" s="12">
        <f>[1]!ripe(J$124,[1]!juhe($S$7,6),$C132,0)</f>
        <v>12.208854590964986</v>
      </c>
      <c r="K132" s="12">
        <f>[1]!ripe(K$124,[1]!juhe($S$7,6),$C132,0)</f>
        <v>12.469086027148487</v>
      </c>
      <c r="L132" s="12">
        <f>[1]!ripe(L$124,[1]!juhe($S$7,6),$C132,0)</f>
        <v>12.728421645671176</v>
      </c>
      <c r="M132" s="12">
        <f>[1]!ripe(M$124,[1]!juhe($S$7,6),$C132,0)</f>
        <v>12.98668917395562</v>
      </c>
      <c r="N132" s="12">
        <f>[1]!ripe(N$124,[1]!juhe($S$7,6),$C132,0)</f>
        <v>13.24376039049652</v>
      </c>
      <c r="O132" s="132"/>
      <c r="Q132"/>
      <c r="R132"/>
      <c r="S132"/>
      <c r="T132"/>
      <c r="U132"/>
      <c r="V132"/>
      <c r="W132"/>
      <c r="X132"/>
      <c r="Y132"/>
    </row>
    <row r="133" spans="1:28" x14ac:dyDescent="0.2">
      <c r="A133" s="118"/>
      <c r="B133" s="116" t="str">
        <f>Visangud!C89</f>
        <v>132Y-133Y</v>
      </c>
      <c r="C133" s="116">
        <f>Visangud!L89</f>
        <v>357.25802284874538</v>
      </c>
      <c r="D133" s="10" t="s">
        <v>31</v>
      </c>
      <c r="E133" s="12">
        <f>[1]!ripe(E$124,[1]!juhe($S$7,6),$C133,0)</f>
        <v>6.8594953489962647</v>
      </c>
      <c r="F133" s="12">
        <f>[1]!ripe(F$124,[1]!juhe($S$7,6),$C133,0)</f>
        <v>7.023956220564834</v>
      </c>
      <c r="G133" s="12">
        <f>[1]!ripe(G$124,[1]!juhe($S$7,6),$C133,0)</f>
        <v>7.1886025010205659</v>
      </c>
      <c r="H133" s="12">
        <f>[1]!ripe(H$124,[1]!juhe($S$7,6),$C133,0)</f>
        <v>7.3532594586495028</v>
      </c>
      <c r="I133" s="12">
        <f>[1]!ripe(I$124,[1]!juhe($S$7,6),$C133,0)</f>
        <v>7.5177562960721795</v>
      </c>
      <c r="J133" s="12">
        <f>[1]!ripe(J$124,[1]!juhe($S$7,6),$C133,0)</f>
        <v>7.6819403499629511</v>
      </c>
      <c r="K133" s="12">
        <f>[1]!ripe(K$124,[1]!juhe($S$7,6),$C133,0)</f>
        <v>7.8456807201223464</v>
      </c>
      <c r="L133" s="12">
        <f>[1]!ripe(L$124,[1]!juhe($S$7,6),$C133,0)</f>
        <v>8.0088574323412267</v>
      </c>
      <c r="M133" s="12">
        <f>[1]!ripe(M$124,[1]!juhe($S$7,6),$C133,0)</f>
        <v>8.1713620908930356</v>
      </c>
      <c r="N133" s="12">
        <f>[1]!ripe(N$124,[1]!juhe($S$7,6),$C133,0)</f>
        <v>8.3331140174514093</v>
      </c>
      <c r="O133" s="132"/>
      <c r="Q133"/>
      <c r="R133"/>
      <c r="S133"/>
      <c r="T133"/>
      <c r="U133"/>
      <c r="V133"/>
      <c r="W133"/>
      <c r="X133"/>
      <c r="Y133"/>
    </row>
    <row r="134" spans="1:28" x14ac:dyDescent="0.2">
      <c r="A134" s="118"/>
      <c r="B134" s="130"/>
      <c r="C134" s="116">
        <f>Visangud!L90</f>
        <v>0</v>
      </c>
      <c r="D134" s="10" t="s">
        <v>31</v>
      </c>
      <c r="E134" s="12" t="e">
        <f>[1]!ripe(E$124,[1]!juhe($S$7,6),$C134,0)</f>
        <v>#VALUE!</v>
      </c>
      <c r="F134" s="12" t="e">
        <f>[1]!ripe(F$124,[1]!juhe($S$7,6),$C134,0)</f>
        <v>#VALUE!</v>
      </c>
      <c r="G134" s="12" t="e">
        <f>[1]!ripe(G$124,[1]!juhe($S$7,6),$C134,0)</f>
        <v>#VALUE!</v>
      </c>
      <c r="H134" s="12" t="e">
        <f>[1]!ripe(H$124,[1]!juhe($S$7,6),$C134,0)</f>
        <v>#VALUE!</v>
      </c>
      <c r="I134" s="12" t="e">
        <f>[1]!ripe(I$124,[1]!juhe($S$7,6),$C134,0)</f>
        <v>#VALUE!</v>
      </c>
      <c r="J134" s="12" t="e">
        <f>[1]!ripe(J$124,[1]!juhe($S$7,6),$C134,0)</f>
        <v>#VALUE!</v>
      </c>
      <c r="K134" s="12" t="e">
        <f>[1]!ripe(K$124,[1]!juhe($S$7,6),$C134,0)</f>
        <v>#VALUE!</v>
      </c>
      <c r="L134" s="12" t="e">
        <f>[1]!ripe(L$124,[1]!juhe($S$7,6),$C134,0)</f>
        <v>#VALUE!</v>
      </c>
      <c r="M134" s="12" t="e">
        <f>[1]!ripe(M$124,[1]!juhe($S$7,6),$C134,0)</f>
        <v>#VALUE!</v>
      </c>
      <c r="N134" s="12" t="e">
        <f>[1]!ripe(N$124,[1]!juhe($S$7,6),$C134,0)</f>
        <v>#VALUE!</v>
      </c>
      <c r="O134" s="132"/>
      <c r="Q134"/>
      <c r="R134"/>
      <c r="S134"/>
      <c r="T134"/>
      <c r="U134"/>
      <c r="V134"/>
      <c r="W134"/>
      <c r="X134"/>
      <c r="Y134"/>
    </row>
    <row r="135" spans="1:28" s="128" customFormat="1" hidden="1" x14ac:dyDescent="0.2">
      <c r="A135" s="220">
        <v>10</v>
      </c>
      <c r="B135" s="221" t="str">
        <f>Q136</f>
        <v>133Y- 136Y</v>
      </c>
      <c r="C135" s="222">
        <f>R136</f>
        <v>486.46286184943875</v>
      </c>
      <c r="D135" s="133" t="s">
        <v>137</v>
      </c>
      <c r="E135" s="134">
        <f>[1]!Olekuvorrand($C135,$S136,$X136,$W136,$V136,E$4,[1]!juhe($S136,6),TRUE)</f>
        <v>74.078977108001709</v>
      </c>
      <c r="F135" s="134">
        <f>[1]!Olekuvorrand($C135,$S136,$X136,$W136,$V136,F$4,[1]!juhe($S136,6),TRUE)</f>
        <v>72.765171527862549</v>
      </c>
      <c r="G135" s="134">
        <f>[1]!Olekuvorrand($C135,$S136,$X136,$W136,$V136,G$4,[1]!juhe($S136,6),TRUE)</f>
        <v>71.502268314361572</v>
      </c>
      <c r="H135" s="134">
        <f>[1]!Olekuvorrand($C135,$S136,$X136,$W136,$V136,H$4,[1]!juhe($S136,6),TRUE)</f>
        <v>70.288002490997314</v>
      </c>
      <c r="I135" s="134">
        <f>[1]!Olekuvorrand($C135,$S136,$X136,$W136,$V136,I$4,[1]!juhe($S136,6),TRUE)</f>
        <v>69.119870662689209</v>
      </c>
      <c r="J135" s="134">
        <f>[1]!Olekuvorrand($C135,$S136,$X136,$W136,$V136,J$4,[1]!juhe($S136,6),TRUE)</f>
        <v>67.995846271514893</v>
      </c>
      <c r="K135" s="134">
        <f>[1]!Olekuvorrand($C135,$S136,$X136,$W136,$V136,K$4,[1]!juhe($S136,6),TRUE)</f>
        <v>66.9136643409729</v>
      </c>
      <c r="L135" s="134">
        <f>[1]!Olekuvorrand($C135,$S136,$X136,$W136,$V136,L$4,[1]!juhe($S136,6),TRUE)</f>
        <v>65.87141752243042</v>
      </c>
      <c r="M135" s="134">
        <f>[1]!Olekuvorrand($C135,$S136,$X136,$W136,$V136,M$4,[1]!juhe($S136,6),TRUE)</f>
        <v>64.867198467254639</v>
      </c>
      <c r="N135" s="134">
        <f>[1]!Olekuvorrand($C135,$S136,$X136,$W136,$V136,N$4,[1]!juhe($S136,6),TRUE)</f>
        <v>63.899219036102295</v>
      </c>
      <c r="O135" s="223">
        <f>T136</f>
        <v>65</v>
      </c>
      <c r="Q135"/>
      <c r="R135"/>
      <c r="S135"/>
      <c r="T135"/>
      <c r="U135"/>
      <c r="V135"/>
      <c r="W135"/>
      <c r="X135"/>
      <c r="Y135"/>
    </row>
    <row r="136" spans="1:28" s="128" customFormat="1" x14ac:dyDescent="0.2">
      <c r="A136" s="220"/>
      <c r="B136" s="221"/>
      <c r="C136" s="222"/>
      <c r="D136" s="133" t="s">
        <v>32</v>
      </c>
      <c r="E136" s="134">
        <f>E135*[1]!juhe($S136,2)/10</f>
        <v>3366.8895095586777</v>
      </c>
      <c r="F136" s="134">
        <f>F135*[1]!juhe($S136,2)/10</f>
        <v>3307.1770459413528</v>
      </c>
      <c r="G136" s="134">
        <f>G135*[1]!juhe($S136,2)/10</f>
        <v>3249.7780948877335</v>
      </c>
      <c r="H136" s="134">
        <f>H135*[1]!juhe($S136,2)/10</f>
        <v>3194.5897132158279</v>
      </c>
      <c r="I136" s="134">
        <f>I135*[1]!juhe($S136,2)/10</f>
        <v>3141.4981216192245</v>
      </c>
      <c r="J136" s="134">
        <f>J135*[1]!juhe($S136,2)/10</f>
        <v>3090.4112130403519</v>
      </c>
      <c r="K136" s="134">
        <f>K135*[1]!juhe($S136,2)/10</f>
        <v>3041.2260442972183</v>
      </c>
      <c r="L136" s="134">
        <f>L135*[1]!juhe($S136,2)/10</f>
        <v>2993.8559263944626</v>
      </c>
      <c r="M136" s="134">
        <f>M135*[1]!juhe($S136,2)/10</f>
        <v>2948.2141703367233</v>
      </c>
      <c r="N136" s="134">
        <f>N135*[1]!juhe($S136,2)/10</f>
        <v>2904.2195051908493</v>
      </c>
      <c r="O136" s="223"/>
      <c r="Q136" s="137" t="str">
        <f>'Juhtme rež 330'!M$3</f>
        <v>133Y- 136Y</v>
      </c>
      <c r="R136" s="55">
        <f>'Juhtme rež 330'!M$4</f>
        <v>486.46286184943875</v>
      </c>
      <c r="S136" s="3" t="str">
        <f>'Juhtme rež 330'!M$5</f>
        <v>402-AL1/52-ST1A</v>
      </c>
      <c r="T136">
        <f>'Juhtme rež 330'!M$6</f>
        <v>65</v>
      </c>
      <c r="U136">
        <f>'Juhtme rež 330'!M$14</f>
        <v>5</v>
      </c>
      <c r="V136">
        <f>'Juhtme rež 330'!M$15</f>
        <v>6.7781571102403682E-2</v>
      </c>
      <c r="W136">
        <f>'Juhtme rež 330'!M$16</f>
        <v>-5</v>
      </c>
      <c r="X136" s="3">
        <f>'Juhtme rež 330'!M$17</f>
        <v>120.04297971725464</v>
      </c>
      <c r="Y136">
        <v>3</v>
      </c>
    </row>
    <row r="137" spans="1:28" s="128" customFormat="1" x14ac:dyDescent="0.2">
      <c r="A137" s="220"/>
      <c r="B137" s="221"/>
      <c r="C137" s="222"/>
      <c r="D137" s="133" t="str">
        <f>CONCATENATE(Y136,"T, [daN]")</f>
        <v>3T, [daN]</v>
      </c>
      <c r="E137" s="134">
        <f>E136*$Y136</f>
        <v>10100.668528676033</v>
      </c>
      <c r="F137" s="134">
        <f t="shared" ref="F137:N137" si="9">F136*$Y136</f>
        <v>9921.5311378240585</v>
      </c>
      <c r="G137" s="134">
        <f t="shared" si="9"/>
        <v>9749.3342846632004</v>
      </c>
      <c r="H137" s="134">
        <f t="shared" si="9"/>
        <v>9583.7691396474838</v>
      </c>
      <c r="I137" s="134">
        <f t="shared" si="9"/>
        <v>9424.4943648576736</v>
      </c>
      <c r="J137" s="134">
        <f t="shared" si="9"/>
        <v>9271.2336391210556</v>
      </c>
      <c r="K137" s="134">
        <f t="shared" si="9"/>
        <v>9123.678132891655</v>
      </c>
      <c r="L137" s="134">
        <f t="shared" si="9"/>
        <v>8981.5677791833878</v>
      </c>
      <c r="M137" s="134">
        <f t="shared" si="9"/>
        <v>8844.64251101017</v>
      </c>
      <c r="N137" s="134">
        <f t="shared" si="9"/>
        <v>8712.6585155725479</v>
      </c>
      <c r="O137" s="223"/>
      <c r="Q137"/>
      <c r="R137"/>
      <c r="S137"/>
      <c r="T137"/>
      <c r="U137"/>
      <c r="V137"/>
      <c r="W137"/>
      <c r="X137"/>
      <c r="Y137"/>
    </row>
    <row r="138" spans="1:28" s="128" customFormat="1" x14ac:dyDescent="0.2">
      <c r="A138" s="220"/>
      <c r="B138" s="221"/>
      <c r="C138" s="222"/>
      <c r="D138" s="133" t="s">
        <v>31</v>
      </c>
      <c r="E138" s="135">
        <f>[1]!ripe([1]!Olekuvorrand($C135,$S136,$X136,$W136,$V136,E$4,[1]!juhe($S136,6),TRUE),[1]!juhe($S136,6),$C135,0)</f>
        <v>13.217289749449728</v>
      </c>
      <c r="F138" s="135">
        <f>[1]!ripe([1]!Olekuvorrand($C135,$S136,$X136,$W136,$V136,F$4,[1]!juhe($S136,6),TRUE),[1]!juhe($S136,6),$C135,0)</f>
        <v>13.455933439315752</v>
      </c>
      <c r="G138" s="135">
        <f>[1]!ripe([1]!Olekuvorrand($C135,$S136,$X136,$W136,$V136,G$4,[1]!juhe($S136,6),TRUE),[1]!juhe($S136,6),$C135,0)</f>
        <v>13.693597809716625</v>
      </c>
      <c r="H138" s="135">
        <f>[1]!ripe([1]!Olekuvorrand($C135,$S136,$X136,$W136,$V136,H$4,[1]!juhe($S136,6),TRUE),[1]!juhe($S136,6),$C135,0)</f>
        <v>13.930162617791293</v>
      </c>
      <c r="I138" s="135">
        <f>[1]!ripe([1]!Olekuvorrand($C135,$S136,$X136,$W136,$V136,I$4,[1]!juhe($S136,6),TRUE),[1]!juhe($S136,6),$C135,0)</f>
        <v>14.165583578093141</v>
      </c>
      <c r="J138" s="135">
        <f>[1]!ripe([1]!Olekuvorrand($C135,$S136,$X136,$W136,$V136,J$4,[1]!juhe($S136,6),TRUE),[1]!juhe($S136,6),$C135,0)</f>
        <v>14.399751727032928</v>
      </c>
      <c r="K138" s="135">
        <f>[1]!ripe([1]!Olekuvorrand($C135,$S136,$X136,$W136,$V136,K$4,[1]!juhe($S136,6),TRUE),[1]!juhe($S136,6),$C135,0)</f>
        <v>14.632636165163213</v>
      </c>
      <c r="L138" s="135">
        <f>[1]!ripe([1]!Olekuvorrand($C135,$S136,$X136,$W136,$V136,L$4,[1]!juhe($S136,6),TRUE),[1]!juhe($S136,6),$C135,0)</f>
        <v>14.864160232257074</v>
      </c>
      <c r="M138" s="135">
        <f>[1]!ripe([1]!Olekuvorrand($C135,$S136,$X136,$W136,$V136,M$4,[1]!juhe($S136,6),TRUE),[1]!juhe($S136,6),$C135,0)</f>
        <v>15.094274578137972</v>
      </c>
      <c r="N138" s="135">
        <f>[1]!ripe([1]!Olekuvorrand($C135,$S136,$X136,$W136,$V136,N$4,[1]!juhe($S136,6),TRUE),[1]!juhe($S136,6),$C135,0)</f>
        <v>15.32293069538329</v>
      </c>
      <c r="O138" s="223"/>
      <c r="Q138"/>
      <c r="R138"/>
      <c r="S138"/>
      <c r="T138"/>
      <c r="U138"/>
      <c r="V138"/>
      <c r="W138"/>
      <c r="X138"/>
      <c r="Y138"/>
    </row>
    <row r="139" spans="1:28" s="128" customFormat="1" x14ac:dyDescent="0.2">
      <c r="A139" s="220"/>
      <c r="B139" s="221"/>
      <c r="C139" s="222"/>
      <c r="D139" s="133" t="s">
        <v>247</v>
      </c>
      <c r="E139" s="135">
        <f>[1]!ripe([1]!Olekuvorrand($C135,$S136,$X136,$W136,$V136,E$4,[1]!juhe($S136,6)),[1]!juhe($S136,6),$C135,0)</f>
        <v>13.826932887767637</v>
      </c>
      <c r="F139" s="135">
        <f>[1]!ripe([1]!Olekuvorrand($C135,$S136,$X136,$W136,$V136,F$4,[1]!juhe($S136,6)),[1]!juhe($S136,6),$C135,0)</f>
        <v>14.078367648663381</v>
      </c>
      <c r="G139" s="135">
        <f>[1]!ripe([1]!Olekuvorrand($C135,$S136,$X136,$W136,$V136,G$4,[1]!juhe($S136,6)),[1]!juhe($S136,6),$C135,0)</f>
        <v>14.327760064575239</v>
      </c>
      <c r="H139" s="135">
        <f>[1]!ripe([1]!Olekuvorrand($C135,$S136,$X136,$W136,$V136,H$4,[1]!juhe($S136,6)),[1]!juhe($S136,6),$C135,0)</f>
        <v>14.57506942841178</v>
      </c>
      <c r="I139" s="135">
        <f>[1]!ripe([1]!Olekuvorrand($C135,$S136,$X136,$W136,$V136,I$4,[1]!juhe($S136,6)),[1]!juhe($S136,6),$C135,0)</f>
        <v>14.820308365338382</v>
      </c>
      <c r="J139" s="135">
        <f>[1]!ripe([1]!Olekuvorrand($C135,$S136,$X136,$W136,$V136,J$4,[1]!juhe($S136,6)),[1]!juhe($S136,6),$C135,0)</f>
        <v>15.063436010666804</v>
      </c>
      <c r="K139" s="135">
        <f>[1]!ripe([1]!Olekuvorrand($C135,$S136,$X136,$W136,$V136,K$4,[1]!juhe($S136,6)),[1]!juhe($S136,6),$C135,0)</f>
        <v>15.304457723207683</v>
      </c>
      <c r="L139" s="135">
        <f>[1]!ripe([1]!Olekuvorrand($C135,$S136,$X136,$W136,$V136,L$4,[1]!juhe($S136,6)),[1]!juhe($S136,6),$C135,0)</f>
        <v>15.543398677115709</v>
      </c>
      <c r="M139" s="135">
        <f>[1]!ripe([1]!Olekuvorrand($C135,$S136,$X136,$W136,$V136,M$4,[1]!juhe($S136,6)),[1]!juhe($S136,6),$C135,0)</f>
        <v>15.780211218140849</v>
      </c>
      <c r="N139" s="135">
        <f>[1]!ripe([1]!Olekuvorrand($C135,$S136,$X136,$W136,$V136,N$4,[1]!juhe($S136,6)),[1]!juhe($S136,6),$C135,0)</f>
        <v>16.014946642641124</v>
      </c>
      <c r="O139" s="223"/>
      <c r="Q139"/>
      <c r="R139"/>
      <c r="S139"/>
      <c r="T139"/>
      <c r="U139"/>
      <c r="V139"/>
      <c r="W139"/>
      <c r="X139"/>
      <c r="Y139"/>
      <c r="AB139" s="136"/>
    </row>
    <row r="140" spans="1:28" x14ac:dyDescent="0.2">
      <c r="A140" s="114"/>
      <c r="B140" s="116" t="str">
        <f>Visangud!C90</f>
        <v>133Y-134Y</v>
      </c>
      <c r="C140" s="116">
        <f>Visangud!M90</f>
        <v>474.22971982987457</v>
      </c>
      <c r="D140" s="10" t="s">
        <v>31</v>
      </c>
      <c r="E140" s="12">
        <f>[1]!ripe(E$135,[1]!juhe($S$7,6),$C140,0)</f>
        <v>12.56089441622488</v>
      </c>
      <c r="F140" s="12">
        <f>[1]!ripe(F$135,[1]!juhe($S$7,6),$C140,0)</f>
        <v>12.78768661404518</v>
      </c>
      <c r="G140" s="12">
        <f>[1]!ripe(G$135,[1]!juhe($S$7,6),$C140,0)</f>
        <v>13.013548127236886</v>
      </c>
      <c r="H140" s="12">
        <f>[1]!ripe(H$135,[1]!juhe($S$7,6),$C140,0)</f>
        <v>13.238364684424347</v>
      </c>
      <c r="I140" s="12">
        <f>[1]!ripe(I$135,[1]!juhe($S$7,6),$C140,0)</f>
        <v>13.462094199459068</v>
      </c>
      <c r="J140" s="12">
        <f>[1]!ripe(J$135,[1]!juhe($S$7,6),$C140,0)</f>
        <v>13.684633120087479</v>
      </c>
      <c r="K140" s="12">
        <f>[1]!ripe(K$135,[1]!juhe($S$7,6),$C140,0)</f>
        <v>13.905952081386495</v>
      </c>
      <c r="L140" s="12">
        <f>[1]!ripe(L$135,[1]!juhe($S$7,6),$C140,0)</f>
        <v>14.12597823021947</v>
      </c>
      <c r="M140" s="12">
        <f>[1]!ripe(M$135,[1]!juhe($S$7,6),$C140,0)</f>
        <v>14.344664667231939</v>
      </c>
      <c r="N140" s="12">
        <f>[1]!ripe(N$135,[1]!juhe($S$7,6),$C140,0)</f>
        <v>14.561965293970635</v>
      </c>
      <c r="O140" s="117"/>
      <c r="Q140"/>
      <c r="R140"/>
      <c r="S140"/>
      <c r="T140"/>
      <c r="U140"/>
      <c r="V140"/>
      <c r="W140"/>
      <c r="X140"/>
      <c r="Y140"/>
      <c r="AB140" s="11"/>
    </row>
    <row r="141" spans="1:28" x14ac:dyDescent="0.2">
      <c r="A141" s="118"/>
      <c r="B141" s="116" t="str">
        <f>Visangud!C91</f>
        <v>134Y-135Y</v>
      </c>
      <c r="C141" s="116">
        <f>Visangud!M91</f>
        <v>492.24752442860472</v>
      </c>
      <c r="D141" s="10" t="s">
        <v>31</v>
      </c>
      <c r="E141" s="12">
        <f>[1]!ripe(E$135,[1]!juhe($S$7,6),$C141,0)</f>
        <v>13.53349950070592</v>
      </c>
      <c r="F141" s="12">
        <f>[1]!ripe(F$135,[1]!juhe($S$7,6),$C141,0)</f>
        <v>13.777852489773357</v>
      </c>
      <c r="G141" s="12">
        <f>[1]!ripe(G$135,[1]!juhe($S$7,6),$C141,0)</f>
        <v>14.021202730187792</v>
      </c>
      <c r="H141" s="12">
        <f>[1]!ripe(H$135,[1]!juhe($S$7,6),$C141,0)</f>
        <v>14.26342710240422</v>
      </c>
      <c r="I141" s="12">
        <f>[1]!ripe(I$135,[1]!juhe($S$7,6),$C141,0)</f>
        <v>14.504480261493315</v>
      </c>
      <c r="J141" s="12">
        <f>[1]!ripe(J$135,[1]!juhe($S$7,6),$C141,0)</f>
        <v>14.744250637026603</v>
      </c>
      <c r="K141" s="12">
        <f>[1]!ripe(K$135,[1]!juhe($S$7,6),$C141,0)</f>
        <v>14.982706590319872</v>
      </c>
      <c r="L141" s="12">
        <f>[1]!ripe(L$135,[1]!juhe($S$7,6),$C141,0)</f>
        <v>15.219769627130928</v>
      </c>
      <c r="M141" s="12">
        <f>[1]!ripe(M$135,[1]!juhe($S$7,6),$C141,0)</f>
        <v>15.455389216632174</v>
      </c>
      <c r="N141" s="12">
        <f>[1]!ripe(N$135,[1]!juhe($S$7,6),$C141,0)</f>
        <v>15.689515690911948</v>
      </c>
      <c r="O141" s="132"/>
      <c r="Q141"/>
      <c r="R141"/>
      <c r="S141"/>
      <c r="T141"/>
      <c r="U141"/>
      <c r="V141"/>
      <c r="W141"/>
      <c r="X141"/>
      <c r="Y141"/>
    </row>
    <row r="142" spans="1:28" x14ac:dyDescent="0.2">
      <c r="A142" s="118"/>
      <c r="B142" s="116" t="str">
        <f>Visangud!C92</f>
        <v>135Y-136Y</v>
      </c>
      <c r="C142" s="116">
        <f>Visangud!M92</f>
        <v>492.24662023922019</v>
      </c>
      <c r="D142" s="10" t="s">
        <v>31</v>
      </c>
      <c r="E142" s="12">
        <f>[1]!ripe(E$135,[1]!juhe($S$7,6),$C142,0)</f>
        <v>13.533449782485967</v>
      </c>
      <c r="F142" s="12">
        <f>[1]!ripe(F$135,[1]!juhe($S$7,6),$C142,0)</f>
        <v>13.777801873870166</v>
      </c>
      <c r="G142" s="12">
        <f>[1]!ripe(G$135,[1]!juhe($S$7,6),$C142,0)</f>
        <v>14.021151220285173</v>
      </c>
      <c r="H142" s="12">
        <f>[1]!ripe(H$135,[1]!juhe($S$7,6),$C142,0)</f>
        <v>14.263374702638297</v>
      </c>
      <c r="I142" s="12">
        <f>[1]!ripe(I$135,[1]!juhe($S$7,6),$C142,0)</f>
        <v>14.504426976166787</v>
      </c>
      <c r="J142" s="12">
        <f>[1]!ripe(J$135,[1]!juhe($S$7,6),$C142,0)</f>
        <v>14.744196470852053</v>
      </c>
      <c r="K142" s="12">
        <f>[1]!ripe(K$135,[1]!juhe($S$7,6),$C142,0)</f>
        <v>14.982651548126112</v>
      </c>
      <c r="L142" s="12">
        <f>[1]!ripe(L$135,[1]!juhe($S$7,6),$C142,0)</f>
        <v>15.219713714035136</v>
      </c>
      <c r="M142" s="12">
        <f>[1]!ripe(M$135,[1]!juhe($S$7,6),$C142,0)</f>
        <v>15.455332437937166</v>
      </c>
      <c r="N142" s="12">
        <f>[1]!ripe(N$135,[1]!juhe($S$7,6),$C142,0)</f>
        <v>15.689458052103003</v>
      </c>
      <c r="O142" s="132"/>
      <c r="Q142"/>
      <c r="R142"/>
      <c r="S142"/>
      <c r="T142"/>
      <c r="U142"/>
      <c r="V142"/>
      <c r="W142"/>
      <c r="X142"/>
      <c r="Y142"/>
    </row>
    <row r="143" spans="1:28" x14ac:dyDescent="0.2">
      <c r="A143" s="118"/>
      <c r="B143" s="130"/>
      <c r="C143" s="116">
        <f>Visangud!M93</f>
        <v>0</v>
      </c>
      <c r="D143" s="10" t="s">
        <v>31</v>
      </c>
      <c r="E143" s="12" t="e">
        <f>[1]!ripe(E$135,[1]!juhe($S$7,6),$C143,0)</f>
        <v>#VALUE!</v>
      </c>
      <c r="F143" s="12" t="e">
        <f>[1]!ripe(F$135,[1]!juhe($S$7,6),$C143,0)</f>
        <v>#VALUE!</v>
      </c>
      <c r="G143" s="12" t="e">
        <f>[1]!ripe(G$135,[1]!juhe($S$7,6),$C143,0)</f>
        <v>#VALUE!</v>
      </c>
      <c r="H143" s="12" t="e">
        <f>[1]!ripe(H$135,[1]!juhe($S$7,6),$C143,0)</f>
        <v>#VALUE!</v>
      </c>
      <c r="I143" s="12" t="e">
        <f>[1]!ripe(I$135,[1]!juhe($S$7,6),$C143,0)</f>
        <v>#VALUE!</v>
      </c>
      <c r="J143" s="12" t="e">
        <f>[1]!ripe(J$135,[1]!juhe($S$7,6),$C143,0)</f>
        <v>#VALUE!</v>
      </c>
      <c r="K143" s="12" t="e">
        <f>[1]!ripe(K$135,[1]!juhe($S$7,6),$C143,0)</f>
        <v>#VALUE!</v>
      </c>
      <c r="L143" s="12" t="e">
        <f>[1]!ripe(L$135,[1]!juhe($S$7,6),$C143,0)</f>
        <v>#VALUE!</v>
      </c>
      <c r="M143" s="12" t="e">
        <f>[1]!ripe(M$135,[1]!juhe($S$7,6),$C143,0)</f>
        <v>#VALUE!</v>
      </c>
      <c r="N143" s="12" t="e">
        <f>[1]!ripe(N$135,[1]!juhe($S$7,6),$C143,0)</f>
        <v>#VALUE!</v>
      </c>
      <c r="O143" s="132"/>
      <c r="Q143"/>
      <c r="R143"/>
      <c r="S143"/>
      <c r="T143"/>
      <c r="U143"/>
      <c r="V143"/>
      <c r="W143"/>
      <c r="X143"/>
      <c r="Y143"/>
    </row>
    <row r="144" spans="1:28" s="128" customFormat="1" hidden="1" x14ac:dyDescent="0.2">
      <c r="A144" s="220">
        <v>11</v>
      </c>
      <c r="B144" s="221" t="str">
        <f>Q145</f>
        <v>136Y- 137Y</v>
      </c>
      <c r="C144" s="222">
        <f>R145</f>
        <v>401.94242982916825</v>
      </c>
      <c r="D144" s="133" t="s">
        <v>137</v>
      </c>
      <c r="E144" s="134">
        <f>[1]!Olekuvorrand($C144,$S145,$X145,$W145,$V145,E$4,[1]!juhe($S145,6),TRUE)</f>
        <v>77.270925045013428</v>
      </c>
      <c r="F144" s="134">
        <f>[1]!Olekuvorrand($C144,$S145,$X145,$W145,$V145,F$4,[1]!juhe($S145,6),TRUE)</f>
        <v>75.419485569000244</v>
      </c>
      <c r="G144" s="134">
        <f>[1]!Olekuvorrand($C144,$S145,$X145,$W145,$V145,G$4,[1]!juhe($S145,6),TRUE)</f>
        <v>73.651611804962158</v>
      </c>
      <c r="H144" s="134">
        <f>[1]!Olekuvorrand($C144,$S145,$X145,$W145,$V145,H$4,[1]!juhe($S145,6),TRUE)</f>
        <v>71.963489055633545</v>
      </c>
      <c r="I144" s="134">
        <f>[1]!Olekuvorrand($C144,$S145,$X145,$W145,$V145,I$4,[1]!juhe($S145,6),TRUE)</f>
        <v>70.351779460906982</v>
      </c>
      <c r="J144" s="134">
        <f>[1]!Olekuvorrand($C144,$S145,$X145,$W145,$V145,J$4,[1]!juhe($S145,6),TRUE)</f>
        <v>68.812787532806396</v>
      </c>
      <c r="K144" s="134">
        <f>[1]!Olekuvorrand($C144,$S145,$X145,$W145,$V145,K$4,[1]!juhe($S145,6),TRUE)</f>
        <v>67.343056201934814</v>
      </c>
      <c r="L144" s="134">
        <f>[1]!Olekuvorrand($C144,$S145,$X145,$W145,$V145,L$4,[1]!juhe($S145,6),TRUE)</f>
        <v>65.939009189605713</v>
      </c>
      <c r="M144" s="134">
        <f>[1]!Olekuvorrand($C144,$S145,$X145,$W145,$V145,M$4,[1]!juhe($S145,6),TRUE)</f>
        <v>64.59730863571167</v>
      </c>
      <c r="N144" s="134">
        <f>[1]!Olekuvorrand($C144,$S145,$X145,$W145,$V145,N$4,[1]!juhe($S145,6),TRUE)</f>
        <v>63.314735889434814</v>
      </c>
      <c r="O144" s="223">
        <f>T145</f>
        <v>65</v>
      </c>
      <c r="Q144"/>
      <c r="R144"/>
      <c r="S144"/>
      <c r="T144"/>
      <c r="U144"/>
      <c r="V144"/>
      <c r="W144"/>
      <c r="X144"/>
      <c r="Y144"/>
    </row>
    <row r="145" spans="1:28" s="128" customFormat="1" x14ac:dyDescent="0.2">
      <c r="A145" s="220"/>
      <c r="B145" s="221"/>
      <c r="C145" s="222"/>
      <c r="D145" s="133" t="s">
        <v>32</v>
      </c>
      <c r="E145" s="134">
        <f>E144*[1]!juhe($S145,2)/10</f>
        <v>3511.9635432958603</v>
      </c>
      <c r="F145" s="134">
        <f>F144*[1]!juhe($S145,2)/10</f>
        <v>3427.8156191110611</v>
      </c>
      <c r="G145" s="134">
        <f>G144*[1]!juhe($S145,2)/10</f>
        <v>3347.4657565355301</v>
      </c>
      <c r="H145" s="134">
        <f>H144*[1]!juhe($S145,2)/10</f>
        <v>3270.7405775785446</v>
      </c>
      <c r="I145" s="134">
        <f>I144*[1]!juhe($S145,2)/10</f>
        <v>3197.4883764982224</v>
      </c>
      <c r="J145" s="134">
        <f>J144*[1]!juhe($S145,2)/10</f>
        <v>3127.5411933660507</v>
      </c>
      <c r="K145" s="134">
        <f>K144*[1]!juhe($S145,2)/10</f>
        <v>3060.7419043779373</v>
      </c>
      <c r="L145" s="134">
        <f>L144*[1]!juhe($S145,2)/10</f>
        <v>2996.9279676675797</v>
      </c>
      <c r="M145" s="134">
        <f>M144*[1]!juhe($S145,2)/10</f>
        <v>2935.9476774930954</v>
      </c>
      <c r="N145" s="134">
        <f>N144*[1]!juhe($S145,2)/10</f>
        <v>2877.6547461748123</v>
      </c>
      <c r="O145" s="223"/>
      <c r="Q145" s="137" t="str">
        <f>'Juhtme rež 330'!N$3</f>
        <v>136Y- 137Y</v>
      </c>
      <c r="R145" s="55">
        <f>'Juhtme rež 330'!N$4</f>
        <v>401.94242982916825</v>
      </c>
      <c r="S145" s="3" t="str">
        <f>'Juhtme rež 330'!N$5</f>
        <v>402-AL1/52-ST1A</v>
      </c>
      <c r="T145">
        <f>'Juhtme rež 330'!N$6</f>
        <v>65</v>
      </c>
      <c r="U145">
        <f>'Juhtme rež 330'!N$14</f>
        <v>5</v>
      </c>
      <c r="V145">
        <f>'Juhtme rež 330'!N$15</f>
        <v>6.8043077966561755E-2</v>
      </c>
      <c r="W145">
        <f>'Juhtme rež 330'!N$16</f>
        <v>-5</v>
      </c>
      <c r="X145" s="3">
        <f>'Juhtme rež 330'!N$17</f>
        <v>116.76591634750366</v>
      </c>
      <c r="Y145">
        <v>3</v>
      </c>
    </row>
    <row r="146" spans="1:28" s="128" customFormat="1" x14ac:dyDescent="0.2">
      <c r="A146" s="220"/>
      <c r="B146" s="221"/>
      <c r="C146" s="222"/>
      <c r="D146" s="133" t="str">
        <f>CONCATENATE(Y145,"T, [daN]")</f>
        <v>3T, [daN]</v>
      </c>
      <c r="E146" s="134">
        <f>E145*$Y145</f>
        <v>10535.890629887581</v>
      </c>
      <c r="F146" s="134">
        <f t="shared" ref="F146:N146" si="10">F145*$Y145</f>
        <v>10283.446857333183</v>
      </c>
      <c r="G146" s="134">
        <f t="shared" si="10"/>
        <v>10042.39726960659</v>
      </c>
      <c r="H146" s="134">
        <f t="shared" si="10"/>
        <v>9812.2217327356339</v>
      </c>
      <c r="I146" s="134">
        <f t="shared" si="10"/>
        <v>9592.4651294946671</v>
      </c>
      <c r="J146" s="134">
        <f t="shared" si="10"/>
        <v>9382.6235800981522</v>
      </c>
      <c r="K146" s="134">
        <f t="shared" si="10"/>
        <v>9182.225713133812</v>
      </c>
      <c r="L146" s="134">
        <f t="shared" si="10"/>
        <v>8990.783903002739</v>
      </c>
      <c r="M146" s="134">
        <f t="shared" si="10"/>
        <v>8807.8430324792862</v>
      </c>
      <c r="N146" s="134">
        <f t="shared" si="10"/>
        <v>8632.964238524437</v>
      </c>
      <c r="O146" s="223"/>
      <c r="Q146"/>
      <c r="R146"/>
      <c r="S146"/>
      <c r="T146"/>
      <c r="U146"/>
      <c r="V146"/>
      <c r="W146"/>
      <c r="X146"/>
      <c r="Y146"/>
    </row>
    <row r="147" spans="1:28" s="128" customFormat="1" x14ac:dyDescent="0.2">
      <c r="A147" s="220"/>
      <c r="B147" s="221"/>
      <c r="C147" s="222"/>
      <c r="D147" s="133" t="s">
        <v>31</v>
      </c>
      <c r="E147" s="135">
        <f>[1]!ripe([1]!Olekuvorrand($C144,$S145,$X145,$W145,$V145,E$4,[1]!juhe($S145,6),TRUE),[1]!juhe($S145,6),$C144,0)</f>
        <v>8.6506671593725759</v>
      </c>
      <c r="F147" s="135">
        <f>[1]!ripe([1]!Olekuvorrand($C144,$S145,$X145,$W145,$V145,F$4,[1]!juhe($S145,6),TRUE),[1]!juhe($S145,6),$C144,0)</f>
        <v>8.8630285478371036</v>
      </c>
      <c r="G147" s="135">
        <f>[1]!ripe([1]!Olekuvorrand($C144,$S145,$X145,$W145,$V145,G$4,[1]!juhe($S145,6),TRUE),[1]!juhe($S145,6),$C144,0)</f>
        <v>9.075769521940078</v>
      </c>
      <c r="H147" s="135">
        <f>[1]!ripe([1]!Olekuvorrand($C144,$S145,$X145,$W145,$V145,H$4,[1]!juhe($S145,6),TRUE),[1]!juhe($S145,6),$C144,0)</f>
        <v>9.2886693298663712</v>
      </c>
      <c r="I147" s="135">
        <f>[1]!ripe([1]!Olekuvorrand($C144,$S145,$X145,$W145,$V145,I$4,[1]!juhe($S145,6),TRUE),[1]!juhe($S145,6),$C144,0)</f>
        <v>9.5014661858365432</v>
      </c>
      <c r="J147" s="135">
        <f>[1]!ripe([1]!Olekuvorrand($C144,$S145,$X145,$W145,$V145,J$4,[1]!juhe($S145,6),TRUE),[1]!juhe($S145,6),$C144,0)</f>
        <v>9.713965639635763</v>
      </c>
      <c r="K147" s="135">
        <f>[1]!ripe([1]!Olekuvorrand($C144,$S145,$X145,$W145,$V145,K$4,[1]!juhe($S145,6),TRUE),[1]!juhe($S145,6),$C144,0)</f>
        <v>9.925968486741068</v>
      </c>
      <c r="L147" s="135">
        <f>[1]!ripe([1]!Olekuvorrand($C144,$S145,$X145,$W145,$V145,L$4,[1]!juhe($S145,6),TRUE),[1]!juhe($S145,6),$C144,0)</f>
        <v>10.137323291272745</v>
      </c>
      <c r="M147" s="135">
        <f>[1]!ripe([1]!Olekuvorrand($C144,$S145,$X145,$W145,$V145,M$4,[1]!juhe($S145,6),TRUE),[1]!juhe($S145,6),$C144,0)</f>
        <v>10.347877764240128</v>
      </c>
      <c r="N147" s="135">
        <f>[1]!ripe([1]!Olekuvorrand($C144,$S145,$X145,$W145,$V145,N$4,[1]!juhe($S145,6),TRUE),[1]!juhe($S145,6),$C144,0)</f>
        <v>10.557495727827549</v>
      </c>
      <c r="O147" s="223"/>
      <c r="Q147"/>
      <c r="R147"/>
      <c r="S147"/>
      <c r="T147"/>
      <c r="U147"/>
      <c r="V147"/>
      <c r="W147"/>
      <c r="X147"/>
      <c r="Y147"/>
    </row>
    <row r="148" spans="1:28" s="128" customFormat="1" x14ac:dyDescent="0.2">
      <c r="A148" s="220"/>
      <c r="B148" s="221"/>
      <c r="C148" s="222"/>
      <c r="D148" s="133" t="s">
        <v>247</v>
      </c>
      <c r="E148" s="135">
        <f>[1]!ripe([1]!Olekuvorrand($C144,$S145,$X145,$W145,$V145,E$4,[1]!juhe($S145,6)),[1]!juhe($S145,6),$C144,0)</f>
        <v>9.1329619086138987</v>
      </c>
      <c r="F148" s="135">
        <f>[1]!ripe([1]!Olekuvorrand($C144,$S145,$X145,$W145,$V145,F$4,[1]!juhe($S145,6)),[1]!juhe($S145,6),$C144,0)</f>
        <v>9.3660273927601416</v>
      </c>
      <c r="G148" s="135">
        <f>[1]!ripe([1]!Olekuvorrand($C144,$S145,$X145,$W145,$V145,G$4,[1]!juhe($S145,6)),[1]!juhe($S145,6),$C144,0)</f>
        <v>9.5978260641223194</v>
      </c>
      <c r="H148" s="135">
        <f>[1]!ripe([1]!Olekuvorrand($C144,$S145,$X145,$W145,$V145,H$4,[1]!juhe($S145,6)),[1]!juhe($S145,6),$C144,0)</f>
        <v>9.8281419270478931</v>
      </c>
      <c r="I148" s="135">
        <f>[1]!ripe([1]!Olekuvorrand($C144,$S145,$X145,$W145,$V145,I$4,[1]!juhe($S145,6)),[1]!juhe($S145,6),$C144,0)</f>
        <v>10.056833929593825</v>
      </c>
      <c r="J148" s="135">
        <f>[1]!ripe([1]!Olekuvorrand($C144,$S145,$X145,$W145,$V145,J$4,[1]!juhe($S145,6)),[1]!juhe($S145,6),$C144,0)</f>
        <v>10.283770433533183</v>
      </c>
      <c r="K148" s="135">
        <f>[1]!ripe([1]!Olekuvorrand($C144,$S145,$X145,$W145,$V145,K$4,[1]!juhe($S145,6)),[1]!juhe($S145,6),$C144,0)</f>
        <v>10.508861408359351</v>
      </c>
      <c r="L148" s="135">
        <f>[1]!ripe([1]!Olekuvorrand($C144,$S145,$X145,$W145,$V145,L$4,[1]!juhe($S145,6)),[1]!juhe($S145,6),$C144,0)</f>
        <v>10.732017490826227</v>
      </c>
      <c r="M148" s="135">
        <f>[1]!ripe([1]!Olekuvorrand($C144,$S145,$X145,$W145,$V145,M$4,[1]!juhe($S145,6)),[1]!juhe($S145,6),$C144,0)</f>
        <v>10.953183603604529</v>
      </c>
      <c r="N148" s="135">
        <f>[1]!ripe([1]!Olekuvorrand($C144,$S145,$X145,$W145,$V145,N$4,[1]!juhe($S145,6)),[1]!juhe($S145,6),$C144,0)</f>
        <v>11.172292887071286</v>
      </c>
      <c r="O148" s="223"/>
      <c r="Q148"/>
      <c r="R148"/>
      <c r="S148"/>
      <c r="T148"/>
      <c r="U148"/>
      <c r="V148"/>
      <c r="W148"/>
      <c r="X148"/>
      <c r="Y148"/>
      <c r="AB148" s="136"/>
    </row>
    <row r="149" spans="1:28" x14ac:dyDescent="0.2">
      <c r="A149" s="114"/>
      <c r="B149" s="116" t="str">
        <f>Visangud!C93</f>
        <v>136Y-137Y</v>
      </c>
      <c r="C149" s="116">
        <f>Visangud!N93</f>
        <v>401.94242982916825</v>
      </c>
      <c r="D149" s="10" t="s">
        <v>31</v>
      </c>
      <c r="E149" s="12">
        <f>[1]!ripe(E$144,[1]!juhe($S$7,6),$C149,0)</f>
        <v>8.6506671593725759</v>
      </c>
      <c r="F149" s="12">
        <f>[1]!ripe(F$144,[1]!juhe($S$7,6),$C149,0)</f>
        <v>8.8630285478371036</v>
      </c>
      <c r="G149" s="12">
        <f>[1]!ripe(G$144,[1]!juhe($S$7,6),$C149,0)</f>
        <v>9.075769521940078</v>
      </c>
      <c r="H149" s="12">
        <f>[1]!ripe(H$144,[1]!juhe($S$7,6),$C149,0)</f>
        <v>9.2886693298663712</v>
      </c>
      <c r="I149" s="12">
        <f>[1]!ripe(I$144,[1]!juhe($S$7,6),$C149,0)</f>
        <v>9.5014661858365432</v>
      </c>
      <c r="J149" s="12">
        <f>[1]!ripe(J$144,[1]!juhe($S$7,6),$C149,0)</f>
        <v>9.713965639635763</v>
      </c>
      <c r="K149" s="12">
        <f>[1]!ripe(K$144,[1]!juhe($S$7,6),$C149,0)</f>
        <v>9.925968486741068</v>
      </c>
      <c r="L149" s="12">
        <f>[1]!ripe(L$144,[1]!juhe($S$7,6),$C149,0)</f>
        <v>10.137323291272745</v>
      </c>
      <c r="M149" s="12">
        <f>[1]!ripe(M$144,[1]!juhe($S$7,6),$C149,0)</f>
        <v>10.347877764240128</v>
      </c>
      <c r="N149" s="12">
        <f>[1]!ripe(N$144,[1]!juhe($S$7,6),$C149,0)</f>
        <v>10.557495727827549</v>
      </c>
      <c r="O149" s="117"/>
      <c r="Q149"/>
      <c r="R149"/>
      <c r="S149"/>
      <c r="T149"/>
      <c r="U149"/>
      <c r="V149"/>
      <c r="W149"/>
      <c r="X149"/>
      <c r="Y149"/>
      <c r="AB149" s="11"/>
    </row>
    <row r="150" spans="1:28" x14ac:dyDescent="0.2">
      <c r="A150" s="118"/>
      <c r="B150" s="130"/>
      <c r="C150" s="116">
        <f>Visangud!N94</f>
        <v>0</v>
      </c>
      <c r="D150" s="10" t="s">
        <v>31</v>
      </c>
      <c r="E150" s="12" t="e">
        <f>[1]!ripe(E$144,[1]!juhe($S$7,6),$C150,0)</f>
        <v>#VALUE!</v>
      </c>
      <c r="F150" s="12" t="e">
        <f>[1]!ripe(F$144,[1]!juhe($S$7,6),$C150,0)</f>
        <v>#VALUE!</v>
      </c>
      <c r="G150" s="12" t="e">
        <f>[1]!ripe(G$144,[1]!juhe($S$7,6),$C150,0)</f>
        <v>#VALUE!</v>
      </c>
      <c r="H150" s="12" t="e">
        <f>[1]!ripe(H$144,[1]!juhe($S$7,6),$C150,0)</f>
        <v>#VALUE!</v>
      </c>
      <c r="I150" s="12" t="e">
        <f>[1]!ripe(I$144,[1]!juhe($S$7,6),$C150,0)</f>
        <v>#VALUE!</v>
      </c>
      <c r="J150" s="12" t="e">
        <f>[1]!ripe(J$144,[1]!juhe($S$7,6),$C150,0)</f>
        <v>#VALUE!</v>
      </c>
      <c r="K150" s="12" t="e">
        <f>[1]!ripe(K$144,[1]!juhe($S$7,6),$C150,0)</f>
        <v>#VALUE!</v>
      </c>
      <c r="L150" s="12" t="e">
        <f>[1]!ripe(L$144,[1]!juhe($S$7,6),$C150,0)</f>
        <v>#VALUE!</v>
      </c>
      <c r="M150" s="12" t="e">
        <f>[1]!ripe(M$144,[1]!juhe($S$7,6),$C150,0)</f>
        <v>#VALUE!</v>
      </c>
      <c r="N150" s="12" t="e">
        <f>[1]!ripe(N$144,[1]!juhe($S$7,6),$C150,0)</f>
        <v>#VALUE!</v>
      </c>
      <c r="O150" s="132"/>
      <c r="Q150"/>
      <c r="R150"/>
      <c r="S150"/>
      <c r="T150"/>
      <c r="U150"/>
      <c r="V150"/>
      <c r="W150"/>
      <c r="X150"/>
      <c r="Y150"/>
    </row>
    <row r="151" spans="1:28" s="128" customFormat="1" hidden="1" x14ac:dyDescent="0.2">
      <c r="A151" s="220">
        <v>12</v>
      </c>
      <c r="B151" s="221" t="str">
        <f>Q152</f>
        <v>137Y- 138Y</v>
      </c>
      <c r="C151" s="222">
        <f>R152</f>
        <v>337.62428936907753</v>
      </c>
      <c r="D151" s="10" t="s">
        <v>31</v>
      </c>
      <c r="E151" s="134">
        <f>[1]!Olekuvorrand($C151,$S152,$X152,$W152,$V152,E$4,[1]!juhe($S152,6),TRUE)</f>
        <v>80.562055110931396</v>
      </c>
      <c r="F151" s="134">
        <f>[1]!Olekuvorrand($C151,$S152,$X152,$W152,$V152,F$4,[1]!juhe($S152,6),TRUE)</f>
        <v>78.141510486602783</v>
      </c>
      <c r="G151" s="134">
        <f>[1]!Olekuvorrand($C151,$S152,$X152,$W152,$V152,G$4,[1]!juhe($S152,6),TRUE)</f>
        <v>75.834810733795166</v>
      </c>
      <c r="H151" s="134">
        <f>[1]!Olekuvorrand($C151,$S152,$X152,$W152,$V152,H$4,[1]!juhe($S152,6),TRUE)</f>
        <v>73.639094829559326</v>
      </c>
      <c r="I151" s="134">
        <f>[1]!Olekuvorrand($C151,$S152,$X152,$W152,$V152,I$4,[1]!juhe($S152,6),TRUE)</f>
        <v>71.55078649520874</v>
      </c>
      <c r="J151" s="134">
        <f>[1]!Olekuvorrand($C151,$S152,$X152,$W152,$V152,J$4,[1]!juhe($S152,6),TRUE)</f>
        <v>69.566071033477783</v>
      </c>
      <c r="K151" s="134">
        <f>[1]!Olekuvorrand($C151,$S152,$X152,$W152,$V152,K$4,[1]!juhe($S152,6),TRUE)</f>
        <v>67.680776119232178</v>
      </c>
      <c r="L151" s="134">
        <f>[1]!Olekuvorrand($C151,$S152,$X152,$W152,$V152,L$4,[1]!juhe($S152,6),TRUE)</f>
        <v>65.890610218048096</v>
      </c>
      <c r="M151" s="134">
        <f>[1]!Olekuvorrand($C151,$S152,$X152,$W152,$V152,M$4,[1]!juhe($S152,6),TRUE)</f>
        <v>64.191043376922607</v>
      </c>
      <c r="N151" s="134">
        <f>[1]!Olekuvorrand($C151,$S152,$X152,$W152,$V152,N$4,[1]!juhe($S152,6),TRUE)</f>
        <v>62.577545642852783</v>
      </c>
      <c r="O151" s="223">
        <f>T152</f>
        <v>65</v>
      </c>
      <c r="Q151"/>
      <c r="R151"/>
      <c r="S151"/>
      <c r="T151"/>
      <c r="U151"/>
      <c r="V151"/>
      <c r="W151"/>
      <c r="X151"/>
      <c r="Y151"/>
    </row>
    <row r="152" spans="1:28" s="128" customFormat="1" x14ac:dyDescent="0.2">
      <c r="A152" s="220"/>
      <c r="B152" s="221"/>
      <c r="C152" s="222"/>
      <c r="D152" s="133" t="s">
        <v>32</v>
      </c>
      <c r="E152" s="134">
        <f>E151*[1]!juhe($S152,2)/10</f>
        <v>3661.545404791832</v>
      </c>
      <c r="F152" s="134">
        <f>F151*[1]!juhe($S152,2)/10</f>
        <v>3551.5316516160965</v>
      </c>
      <c r="G152" s="134">
        <f>G151*[1]!juhe($S152,2)/10</f>
        <v>3446.6921478509903</v>
      </c>
      <c r="H152" s="134">
        <f>H151*[1]!juhe($S152,2)/10</f>
        <v>3346.8968600034714</v>
      </c>
      <c r="I152" s="134">
        <f>I151*[1]!juhe($S152,2)/10</f>
        <v>3251.9832462072372</v>
      </c>
      <c r="J152" s="134">
        <f>J151*[1]!juhe($S152,2)/10</f>
        <v>3161.7779284715652</v>
      </c>
      <c r="K152" s="134">
        <f>K151*[1]!juhe($S152,2)/10</f>
        <v>3076.0912746191025</v>
      </c>
      <c r="L152" s="134">
        <f>L151*[1]!juhe($S152,2)/10</f>
        <v>2994.7282344102859</v>
      </c>
      <c r="M152" s="134">
        <f>M151*[1]!juhe($S152,2)/10</f>
        <v>2917.4829214811325</v>
      </c>
      <c r="N152" s="134">
        <f>N151*[1]!juhe($S152,2)/10</f>
        <v>2844.149449467659</v>
      </c>
      <c r="O152" s="223"/>
      <c r="Q152" s="137" t="str">
        <f>'Juhtme rež 330'!O$3</f>
        <v>137Y- 138Y</v>
      </c>
      <c r="R152" s="55">
        <f>'Juhtme rež 330'!O$4</f>
        <v>337.62428936907753</v>
      </c>
      <c r="S152" s="3" t="str">
        <f>'Juhtme rež 330'!O$5</f>
        <v>402-AL1/52-ST1A</v>
      </c>
      <c r="T152">
        <f>'Juhtme rež 330'!O$6</f>
        <v>65</v>
      </c>
      <c r="U152">
        <f>'Juhtme rež 330'!O$14</f>
        <v>5</v>
      </c>
      <c r="V152">
        <f>'Juhtme rež 330'!O$15</f>
        <v>6.8285578279322898E-2</v>
      </c>
      <c r="W152">
        <f>'Juhtme rež 330'!O$16</f>
        <v>-5</v>
      </c>
      <c r="X152" s="3">
        <f>'Juhtme rež 330'!O$17</f>
        <v>113.35617303848267</v>
      </c>
      <c r="Y152">
        <v>3</v>
      </c>
    </row>
    <row r="153" spans="1:28" s="128" customFormat="1" x14ac:dyDescent="0.2">
      <c r="A153" s="220"/>
      <c r="B153" s="221"/>
      <c r="C153" s="222"/>
      <c r="D153" s="133" t="str">
        <f>CONCATENATE(Y152,"T, [daN]")</f>
        <v>3T, [daN]</v>
      </c>
      <c r="E153" s="134">
        <f>E152*$Y152</f>
        <v>10984.636214375496</v>
      </c>
      <c r="F153" s="134">
        <f t="shared" ref="F153:N153" si="11">F152*$Y152</f>
        <v>10654.594954848289</v>
      </c>
      <c r="G153" s="134">
        <f t="shared" si="11"/>
        <v>10340.076443552971</v>
      </c>
      <c r="H153" s="134">
        <f t="shared" si="11"/>
        <v>10040.690580010414</v>
      </c>
      <c r="I153" s="134">
        <f t="shared" si="11"/>
        <v>9755.9497386217117</v>
      </c>
      <c r="J153" s="134">
        <f t="shared" si="11"/>
        <v>9485.3337854146957</v>
      </c>
      <c r="K153" s="134">
        <f t="shared" si="11"/>
        <v>9228.2738238573074</v>
      </c>
      <c r="L153" s="134">
        <f t="shared" si="11"/>
        <v>8984.1847032308578</v>
      </c>
      <c r="M153" s="134">
        <f t="shared" si="11"/>
        <v>8752.4487644433975</v>
      </c>
      <c r="N153" s="134">
        <f t="shared" si="11"/>
        <v>8532.448348402977</v>
      </c>
      <c r="O153" s="223"/>
      <c r="Q153"/>
      <c r="R153"/>
      <c r="S153"/>
      <c r="T153"/>
      <c r="U153"/>
      <c r="V153"/>
      <c r="W153"/>
      <c r="X153"/>
      <c r="Y153"/>
    </row>
    <row r="154" spans="1:28" s="128" customFormat="1" x14ac:dyDescent="0.2">
      <c r="A154" s="220"/>
      <c r="B154" s="221"/>
      <c r="C154" s="222"/>
      <c r="D154" s="133" t="s">
        <v>31</v>
      </c>
      <c r="E154" s="135">
        <f>[1]!ripe([1]!Olekuvorrand($C151,$S152,$X152,$W152,$V152,E$4,[1]!juhe($S152,6),TRUE),[1]!juhe($S152,6),$C151,0)</f>
        <v>5.8542981499741957</v>
      </c>
      <c r="F154" s="135">
        <f>[1]!ripe([1]!Olekuvorrand($C151,$S152,$X152,$W152,$V152,F$4,[1]!juhe($S152,6),TRUE),[1]!juhe($S152,6),$C151,0)</f>
        <v>6.0356433764472177</v>
      </c>
      <c r="G154" s="135">
        <f>[1]!ripe([1]!Olekuvorrand($C151,$S152,$X152,$W152,$V152,G$4,[1]!juhe($S152,6),TRUE),[1]!juhe($S152,6),$C151,0)</f>
        <v>6.2192321129360302</v>
      </c>
      <c r="H154" s="135">
        <f>[1]!ripe([1]!Olekuvorrand($C151,$S152,$X152,$W152,$V152,H$4,[1]!juhe($S152,6),TRUE),[1]!juhe($S152,6),$C151,0)</f>
        <v>6.4046725626606573</v>
      </c>
      <c r="I154" s="135">
        <f>[1]!ripe([1]!Olekuvorrand($C151,$S152,$X152,$W152,$V152,I$4,[1]!juhe($S152,6),TRUE),[1]!juhe($S152,6),$C151,0)</f>
        <v>6.5916017600397296</v>
      </c>
      <c r="J154" s="135">
        <f>[1]!ripe([1]!Olekuvorrand($C151,$S152,$X152,$W152,$V152,J$4,[1]!juhe($S152,6),TRUE),[1]!juhe($S152,6),$C151,0)</f>
        <v>6.7796597276145851</v>
      </c>
      <c r="K154" s="135">
        <f>[1]!ripe([1]!Olekuvorrand($C151,$S152,$X152,$W152,$V152,K$4,[1]!juhe($S152,6),TRUE),[1]!juhe($S152,6),$C151,0)</f>
        <v>6.9685118468968801</v>
      </c>
      <c r="L154" s="135">
        <f>[1]!ripe([1]!Olekuvorrand($C151,$S152,$X152,$W152,$V152,L$4,[1]!juhe($S152,6),TRUE),[1]!juhe($S152,6),$C151,0)</f>
        <v>7.1578376438356237</v>
      </c>
      <c r="M154" s="135">
        <f>[1]!ripe([1]!Olekuvorrand($C151,$S152,$X152,$W152,$V152,M$4,[1]!juhe($S152,6),TRUE),[1]!juhe($S152,6),$C151,0)</f>
        <v>7.3473535462675255</v>
      </c>
      <c r="N154" s="135">
        <f>[1]!ripe([1]!Olekuvorrand($C151,$S152,$X152,$W152,$V152,N$4,[1]!juhe($S152,6),TRUE),[1]!juhe($S152,6),$C151,0)</f>
        <v>7.5367975101770712</v>
      </c>
      <c r="O154" s="223"/>
      <c r="Q154"/>
      <c r="R154"/>
      <c r="S154"/>
      <c r="T154"/>
      <c r="U154"/>
      <c r="V154"/>
      <c r="W154"/>
      <c r="X154"/>
      <c r="Y154"/>
    </row>
    <row r="155" spans="1:28" s="128" customFormat="1" x14ac:dyDescent="0.2">
      <c r="A155" s="220"/>
      <c r="B155" s="221"/>
      <c r="C155" s="222"/>
      <c r="D155" s="133" t="s">
        <v>247</v>
      </c>
      <c r="E155" s="135">
        <f>[1]!ripe([1]!Olekuvorrand($C151,$S152,$X152,$W152,$V152,E$4,[1]!juhe($S152,6)),[1]!juhe($S152,6),$C151,0)</f>
        <v>6.2095003100486252</v>
      </c>
      <c r="F155" s="135">
        <f>[1]!ripe([1]!Olekuvorrand($C151,$S152,$X152,$W152,$V152,F$4,[1]!juhe($S152,6)),[1]!juhe($S152,6),$C151,0)</f>
        <v>6.4188875843090241</v>
      </c>
      <c r="G155" s="135">
        <f>[1]!ripe([1]!Olekuvorrand($C151,$S152,$X152,$W152,$V152,G$4,[1]!juhe($S152,6)),[1]!juhe($S152,6),$C151,0)</f>
        <v>6.6286317105244983</v>
      </c>
      <c r="H155" s="135">
        <f>[1]!ripe([1]!Olekuvorrand($C151,$S152,$X152,$W152,$V152,H$4,[1]!juhe($S152,6)),[1]!juhe($S152,6),$C151,0)</f>
        <v>6.8382975616054145</v>
      </c>
      <c r="I155" s="135">
        <f>[1]!ripe([1]!Olekuvorrand($C151,$S152,$X152,$W152,$V152,I$4,[1]!juhe($S152,6)),[1]!juhe($S152,6),$C151,0)</f>
        <v>7.0475088416315872</v>
      </c>
      <c r="J155" s="135">
        <f>[1]!ripe([1]!Olekuvorrand($C151,$S152,$X152,$W152,$V152,J$4,[1]!juhe($S152,6)),[1]!juhe($S152,6),$C151,0)</f>
        <v>7.2559124229767411</v>
      </c>
      <c r="K155" s="135">
        <f>[1]!ripe([1]!Olekuvorrand($C151,$S152,$X152,$W152,$V152,K$4,[1]!juhe($S152,6)),[1]!juhe($S152,6),$C151,0)</f>
        <v>7.46323691630755</v>
      </c>
      <c r="L155" s="135">
        <f>[1]!ripe([1]!Olekuvorrand($C151,$S152,$X152,$W152,$V152,L$4,[1]!juhe($S152,6)),[1]!juhe($S152,6),$C151,0)</f>
        <v>7.6692351512455792</v>
      </c>
      <c r="M155" s="135">
        <f>[1]!ripe([1]!Olekuvorrand($C151,$S152,$X152,$W152,$V152,M$4,[1]!juhe($S152,6)),[1]!juhe($S152,6),$C151,0)</f>
        <v>7.8736961949462145</v>
      </c>
      <c r="N155" s="135">
        <f>[1]!ripe([1]!Olekuvorrand($C151,$S152,$X152,$W152,$V152,N$4,[1]!juhe($S152,6)),[1]!juhe($S152,6),$C151,0)</f>
        <v>8.0764935727540514</v>
      </c>
      <c r="O155" s="223"/>
      <c r="Q155"/>
      <c r="R155"/>
      <c r="S155"/>
      <c r="T155"/>
      <c r="U155"/>
      <c r="V155"/>
      <c r="W155"/>
      <c r="X155"/>
      <c r="Y155"/>
      <c r="AB155" s="136"/>
    </row>
    <row r="156" spans="1:28" x14ac:dyDescent="0.2">
      <c r="A156" s="114"/>
      <c r="B156" s="115"/>
      <c r="C156" s="116">
        <f>Visangud!O94</f>
        <v>337.62428936907753</v>
      </c>
      <c r="D156" s="10" t="s">
        <v>31</v>
      </c>
      <c r="E156" s="12">
        <f>[1]!ripe(E$151,[1]!juhe($S$7,6),$C156,0)</f>
        <v>5.8542981499741957</v>
      </c>
      <c r="F156" s="12">
        <f>[1]!ripe(F$151,[1]!juhe($S$7,6),$C156,0)</f>
        <v>6.0356433764472177</v>
      </c>
      <c r="G156" s="12">
        <f>[1]!ripe(G$151,[1]!juhe($S$7,6),$C156,0)</f>
        <v>6.2192321129360302</v>
      </c>
      <c r="H156" s="12">
        <f>[1]!ripe(H$151,[1]!juhe($S$7,6),$C156,0)</f>
        <v>6.4046725626606573</v>
      </c>
      <c r="I156" s="12">
        <f>[1]!ripe(I$151,[1]!juhe($S$7,6),$C156,0)</f>
        <v>6.5916017600397296</v>
      </c>
      <c r="J156" s="12">
        <f>[1]!ripe(J$151,[1]!juhe($S$7,6),$C156,0)</f>
        <v>6.7796597276145851</v>
      </c>
      <c r="K156" s="12">
        <f>[1]!ripe(K$151,[1]!juhe($S$7,6),$C156,0)</f>
        <v>6.9685118468968801</v>
      </c>
      <c r="L156" s="12">
        <f>[1]!ripe(L$151,[1]!juhe($S$7,6),$C156,0)</f>
        <v>7.1578376438356237</v>
      </c>
      <c r="M156" s="12">
        <f>[1]!ripe(M$151,[1]!juhe($S$7,6),$C156,0)</f>
        <v>7.3473535462675255</v>
      </c>
      <c r="N156" s="12">
        <f>[1]!ripe(N$6,[1]!juhe($S$7,6),$C156,0)</f>
        <v>7.381266549308509</v>
      </c>
      <c r="O156" s="117"/>
      <c r="Q156"/>
      <c r="R156"/>
      <c r="S156"/>
      <c r="T156"/>
      <c r="U156"/>
      <c r="V156"/>
      <c r="W156"/>
      <c r="X156"/>
      <c r="Y156"/>
      <c r="AB156" s="11"/>
    </row>
    <row r="157" spans="1:28" x14ac:dyDescent="0.2">
      <c r="A157" s="118"/>
      <c r="B157" s="130"/>
      <c r="C157" s="116">
        <f>Visangud!O95</f>
        <v>0</v>
      </c>
      <c r="D157" s="10" t="s">
        <v>31</v>
      </c>
      <c r="E157" s="12" t="e">
        <f>[1]!ripe(E$151,[1]!juhe($S$7,6),$C157,0)</f>
        <v>#VALUE!</v>
      </c>
      <c r="F157" s="12" t="e">
        <f>[1]!ripe(F$151,[1]!juhe($S$7,6),$C157,0)</f>
        <v>#VALUE!</v>
      </c>
      <c r="G157" s="12" t="e">
        <f>[1]!ripe(G$151,[1]!juhe($S$7,6),$C157,0)</f>
        <v>#VALUE!</v>
      </c>
      <c r="H157" s="12" t="e">
        <f>[1]!ripe(H$151,[1]!juhe($S$7,6),$C157,0)</f>
        <v>#VALUE!</v>
      </c>
      <c r="I157" s="12" t="e">
        <f>[1]!ripe(I$151,[1]!juhe($S$7,6),$C157,0)</f>
        <v>#VALUE!</v>
      </c>
      <c r="J157" s="12" t="e">
        <f>[1]!ripe(J$151,[1]!juhe($S$7,6),$C157,0)</f>
        <v>#VALUE!</v>
      </c>
      <c r="K157" s="12" t="e">
        <f>[1]!ripe(K$151,[1]!juhe($S$7,6),$C157,0)</f>
        <v>#VALUE!</v>
      </c>
      <c r="L157" s="12" t="e">
        <f>[1]!ripe(L$151,[1]!juhe($S$7,6),$C157,0)</f>
        <v>#VALUE!</v>
      </c>
      <c r="M157" s="12" t="e">
        <f>[1]!ripe(M$151,[1]!juhe($S$7,6),$C157,0)</f>
        <v>#VALUE!</v>
      </c>
      <c r="N157" s="12" t="e">
        <f>[1]!ripe(N$6,[1]!juhe($S$7,6),$C157,0)</f>
        <v>#VALUE!</v>
      </c>
      <c r="O157" s="117"/>
      <c r="Q157"/>
      <c r="R157"/>
      <c r="S157"/>
      <c r="T157"/>
      <c r="U157"/>
      <c r="V157"/>
      <c r="W157"/>
      <c r="X157"/>
      <c r="Y157"/>
    </row>
    <row r="158" spans="1:28" s="128" customFormat="1" hidden="1" x14ac:dyDescent="0.2">
      <c r="A158" s="220">
        <v>13</v>
      </c>
      <c r="B158" s="221" t="str">
        <f>Q159</f>
        <v>138Y- 144Y</v>
      </c>
      <c r="C158" s="222">
        <f>R159</f>
        <v>417.23386736288984</v>
      </c>
      <c r="D158" s="133" t="s">
        <v>137</v>
      </c>
      <c r="E158" s="134">
        <f>[1]!Olekuvorrand($C158,$S159,$X159,$W159,$V159,E$4,[1]!juhe($S159,6),TRUE)</f>
        <v>76.603591442108154</v>
      </c>
      <c r="F158" s="134">
        <f>[1]!Olekuvorrand($C158,$S159,$X159,$W159,$V159,F$4,[1]!juhe($S159,6),TRUE)</f>
        <v>74.866235256195068</v>
      </c>
      <c r="G158" s="134">
        <f>[1]!Olekuvorrand($C158,$S159,$X159,$W159,$V159,G$4,[1]!juhe($S159,6),TRUE)</f>
        <v>73.205649852752686</v>
      </c>
      <c r="H158" s="134">
        <f>[1]!Olekuvorrand($C158,$S159,$X159,$W159,$V159,H$4,[1]!juhe($S159,6),TRUE)</f>
        <v>71.618139743804932</v>
      </c>
      <c r="I158" s="134">
        <f>[1]!Olekuvorrand($C158,$S159,$X159,$W159,$V159,I$4,[1]!juhe($S159,6),TRUE)</f>
        <v>70.100605487823486</v>
      </c>
      <c r="J158" s="134">
        <f>[1]!Olekuvorrand($C158,$S159,$X159,$W159,$V159,J$4,[1]!juhe($S159,6),TRUE)</f>
        <v>68.649470806121826</v>
      </c>
      <c r="K158" s="134">
        <f>[1]!Olekuvorrand($C158,$S159,$X159,$W159,$V159,K$4,[1]!juhe($S159,6),TRUE)</f>
        <v>67.261636257171631</v>
      </c>
      <c r="L158" s="134">
        <f>[1]!Olekuvorrand($C158,$S159,$X159,$W159,$V159,L$4,[1]!juhe($S159,6),TRUE)</f>
        <v>65.933883190155029</v>
      </c>
      <c r="M158" s="134">
        <f>[1]!Olekuvorrand($C158,$S159,$X159,$W159,$V159,M$4,[1]!juhe($S159,6),TRUE)</f>
        <v>64.663112163543701</v>
      </c>
      <c r="N158" s="134">
        <f>[1]!Olekuvorrand($C158,$S159,$X159,$W159,$V159,N$4,[1]!juhe($S159,6),TRUE)</f>
        <v>63.446342945098877</v>
      </c>
      <c r="O158" s="223">
        <f>T159</f>
        <v>65</v>
      </c>
      <c r="Q158"/>
      <c r="R158"/>
      <c r="S158"/>
      <c r="T158"/>
      <c r="U158"/>
      <c r="V158"/>
      <c r="W158"/>
      <c r="X158"/>
      <c r="Y158"/>
    </row>
    <row r="159" spans="1:28" s="128" customFormat="1" x14ac:dyDescent="0.2">
      <c r="A159" s="220"/>
      <c r="B159" s="221"/>
      <c r="C159" s="222"/>
      <c r="D159" s="133" t="s">
        <v>32</v>
      </c>
      <c r="E159" s="134">
        <f>E158*[1]!juhe($S159,2)/10</f>
        <v>3481.6332310438156</v>
      </c>
      <c r="F159" s="134">
        <f>F158*[1]!juhe($S159,2)/10</f>
        <v>3402.6703923940659</v>
      </c>
      <c r="G159" s="134">
        <f>G158*[1]!juhe($S159,2)/10</f>
        <v>3327.1967858076096</v>
      </c>
      <c r="H159" s="134">
        <f>H158*[1]!juhe($S159,2)/10</f>
        <v>3255.0444513559341</v>
      </c>
      <c r="I159" s="134">
        <f>I158*[1]!juhe($S159,2)/10</f>
        <v>3186.0725194215775</v>
      </c>
      <c r="J159" s="134">
        <f>J158*[1]!juhe($S159,2)/10</f>
        <v>3120.118448138237</v>
      </c>
      <c r="K159" s="134">
        <f>K158*[1]!juhe($S159,2)/10</f>
        <v>3057.0413678884506</v>
      </c>
      <c r="L159" s="134">
        <f>L158*[1]!juhe($S159,2)/10</f>
        <v>2996.6949909925461</v>
      </c>
      <c r="M159" s="134">
        <f>M158*[1]!juhe($S159,2)/10</f>
        <v>2938.9384478330612</v>
      </c>
      <c r="N159" s="134">
        <f>N158*[1]!juhe($S159,2)/10</f>
        <v>2883.636286854744</v>
      </c>
      <c r="O159" s="223"/>
      <c r="Q159" s="137" t="str">
        <f>'Juhtme rež 330'!P$3</f>
        <v>138Y- 144Y</v>
      </c>
      <c r="R159" s="55">
        <f>'Juhtme rež 330'!P$4</f>
        <v>417.23386736288984</v>
      </c>
      <c r="S159" s="3" t="str">
        <f>'Juhtme rež 330'!P$5</f>
        <v>402-AL1/52-ST1A</v>
      </c>
      <c r="T159">
        <f>'Juhtme rež 330'!P$6</f>
        <v>65</v>
      </c>
      <c r="U159">
        <f>'Juhtme rež 330'!P$14</f>
        <v>5</v>
      </c>
      <c r="V159">
        <f>'Juhtme rež 330'!P$15</f>
        <v>6.7991594368786379E-2</v>
      </c>
      <c r="W159">
        <f>'Juhtme rež 330'!P$16</f>
        <v>-5</v>
      </c>
      <c r="X159" s="3">
        <f>'Juhtme rež 330'!P$17</f>
        <v>117.44815111160278</v>
      </c>
      <c r="Y159">
        <v>3</v>
      </c>
    </row>
    <row r="160" spans="1:28" s="128" customFormat="1" x14ac:dyDescent="0.2">
      <c r="A160" s="220"/>
      <c r="B160" s="221"/>
      <c r="C160" s="222"/>
      <c r="D160" s="133" t="str">
        <f>CONCATENATE(Y159,"T, [daN]")</f>
        <v>3T, [daN]</v>
      </c>
      <c r="E160" s="134">
        <f>E159*$Y159</f>
        <v>10444.899693131447</v>
      </c>
      <c r="F160" s="134">
        <f t="shared" ref="F160:N160" si="12">F159*$Y159</f>
        <v>10208.011177182198</v>
      </c>
      <c r="G160" s="134">
        <f t="shared" si="12"/>
        <v>9981.5903574228287</v>
      </c>
      <c r="H160" s="134">
        <f t="shared" si="12"/>
        <v>9765.1333540678024</v>
      </c>
      <c r="I160" s="134">
        <f t="shared" si="12"/>
        <v>9558.2175582647324</v>
      </c>
      <c r="J160" s="134">
        <f t="shared" si="12"/>
        <v>9360.355344414711</v>
      </c>
      <c r="K160" s="134">
        <f t="shared" si="12"/>
        <v>9171.1241036653519</v>
      </c>
      <c r="L160" s="134">
        <f t="shared" si="12"/>
        <v>8990.0849729776382</v>
      </c>
      <c r="M160" s="134">
        <f t="shared" si="12"/>
        <v>8816.8153434991837</v>
      </c>
      <c r="N160" s="134">
        <f t="shared" si="12"/>
        <v>8650.9088605642319</v>
      </c>
      <c r="O160" s="223"/>
      <c r="Q160"/>
      <c r="R160"/>
      <c r="S160"/>
      <c r="T160"/>
      <c r="U160"/>
      <c r="V160"/>
      <c r="W160"/>
      <c r="X160"/>
      <c r="Y160"/>
    </row>
    <row r="161" spans="1:28" s="128" customFormat="1" x14ac:dyDescent="0.2">
      <c r="A161" s="220"/>
      <c r="B161" s="221"/>
      <c r="C161" s="222"/>
      <c r="D161" s="133" t="s">
        <v>31</v>
      </c>
      <c r="E161" s="135">
        <f>[1]!ripe([1]!Olekuvorrand($C158,$S159,$X159,$W159,$V159,E$4,[1]!juhe($S159,6),TRUE),[1]!juhe($S159,6),$C158,0)</f>
        <v>9.4026004590524277</v>
      </c>
      <c r="F161" s="135">
        <f>[1]!ripe([1]!Olekuvorrand($C158,$S159,$X159,$W159,$V159,F$4,[1]!juhe($S159,6),TRUE),[1]!juhe($S159,6),$C158,0)</f>
        <v>9.6207985027406497</v>
      </c>
      <c r="G161" s="135">
        <f>[1]!ripe([1]!Olekuvorrand($C158,$S159,$X159,$W159,$V159,G$4,[1]!juhe($S159,6),TRUE),[1]!juhe($S159,6),$C158,0)</f>
        <v>9.839035177030766</v>
      </c>
      <c r="H161" s="135">
        <f>[1]!ripe([1]!Olekuvorrand($C158,$S159,$X159,$W159,$V159,H$4,[1]!juhe($S159,6),TRUE),[1]!juhe($S159,6),$C158,0)</f>
        <v>10.057130311331989</v>
      </c>
      <c r="I161" s="135">
        <f>[1]!ripe([1]!Olekuvorrand($C158,$S159,$X159,$W159,$V159,I$4,[1]!juhe($S159,6),TRUE),[1]!juhe($S159,6),$C158,0)</f>
        <v>10.274846544424536</v>
      </c>
      <c r="J161" s="135">
        <f>[1]!ripe([1]!Olekuvorrand($C158,$S159,$X159,$W159,$V159,J$4,[1]!juhe($S159,6),TRUE),[1]!juhe($S159,6),$C158,0)</f>
        <v>10.492039568561399</v>
      </c>
      <c r="K161" s="135">
        <f>[1]!ripe([1]!Olekuvorrand($C158,$S159,$X159,$W159,$V159,K$4,[1]!juhe($S159,6),TRUE),[1]!juhe($S159,6),$C158,0)</f>
        <v>10.708525753145549</v>
      </c>
      <c r="L161" s="135">
        <f>[1]!ripe([1]!Olekuvorrand($C158,$S159,$X159,$W159,$V159,L$4,[1]!juhe($S159,6),TRUE),[1]!juhe($S159,6),$C158,0)</f>
        <v>10.92417023249404</v>
      </c>
      <c r="M161" s="135">
        <f>[1]!ripe([1]!Olekuvorrand($C158,$S159,$X159,$W159,$V159,M$4,[1]!juhe($S159,6),TRUE),[1]!juhe($S159,6),$C158,0)</f>
        <v>11.138853976544485</v>
      </c>
      <c r="N161" s="135">
        <f>[1]!ripe([1]!Olekuvorrand($C158,$S159,$X159,$W159,$V159,N$4,[1]!juhe($S159,6),TRUE),[1]!juhe($S159,6),$C158,0)</f>
        <v>11.352474084785223</v>
      </c>
      <c r="O161" s="223"/>
      <c r="Q161"/>
      <c r="R161"/>
      <c r="S161"/>
      <c r="T161"/>
      <c r="U161"/>
      <c r="V161"/>
      <c r="W161"/>
      <c r="X161"/>
      <c r="Y161"/>
    </row>
    <row r="162" spans="1:28" s="128" customFormat="1" x14ac:dyDescent="0.2">
      <c r="A162" s="220"/>
      <c r="B162" s="221"/>
      <c r="C162" s="222"/>
      <c r="D162" s="133" t="s">
        <v>247</v>
      </c>
      <c r="E162" s="135">
        <f>[1]!ripe([1]!Olekuvorrand($C158,$S159,$X159,$W159,$V159,E$4,[1]!juhe($S159,6)),[1]!juhe($S159,6),$C158,0)</f>
        <v>9.9112926708610125</v>
      </c>
      <c r="F162" s="135">
        <f>[1]!ripe([1]!Olekuvorrand($C158,$S159,$X159,$W159,$V159,F$4,[1]!juhe($S159,6)),[1]!juhe($S159,6),$C158,0)</f>
        <v>10.148534889048731</v>
      </c>
      <c r="G162" s="135">
        <f>[1]!ripe([1]!Olekuvorrand($C158,$S159,$X159,$W159,$V159,G$4,[1]!juhe($S159,6)),[1]!juhe($S159,6),$C158,0)</f>
        <v>10.384279007691754</v>
      </c>
      <c r="H162" s="135">
        <f>[1]!ripe([1]!Olekuvorrand($C158,$S159,$X159,$W159,$V159,H$4,[1]!juhe($S159,6)),[1]!juhe($S159,6),$C158,0)</f>
        <v>10.61836315521081</v>
      </c>
      <c r="I162" s="135">
        <f>[1]!ripe([1]!Olekuvorrand($C158,$S159,$X159,$W159,$V159,I$4,[1]!juhe($S159,6)),[1]!juhe($S159,6),$C158,0)</f>
        <v>10.850680579387674</v>
      </c>
      <c r="J162" s="135">
        <f>[1]!ripe([1]!Olekuvorrand($C158,$S159,$X159,$W159,$V159,J$4,[1]!juhe($S159,6)),[1]!juhe($S159,6),$C158,0)</f>
        <v>11.081122930432102</v>
      </c>
      <c r="K162" s="135">
        <f>[1]!ripe([1]!Olekuvorrand($C158,$S159,$X159,$W159,$V159,K$4,[1]!juhe($S159,6)),[1]!juhe($S159,6),$C158,0)</f>
        <v>11.309613590967308</v>
      </c>
      <c r="L162" s="135">
        <f>[1]!ripe([1]!Olekuvorrand($C158,$S159,$X159,$W159,$V159,L$4,[1]!juhe($S159,6)),[1]!juhe($S159,6),$C158,0)</f>
        <v>11.536106226268114</v>
      </c>
      <c r="M162" s="135">
        <f>[1]!ripe([1]!Olekuvorrand($C158,$S159,$X159,$W159,$V159,M$4,[1]!juhe($S159,6)),[1]!juhe($S159,6),$C158,0)</f>
        <v>11.760559773679546</v>
      </c>
      <c r="N162" s="135">
        <f>[1]!ripe([1]!Olekuvorrand($C158,$S159,$X159,$W159,$V159,N$4,[1]!juhe($S159,6)),[1]!juhe($S159,6),$C158,0)</f>
        <v>11.982931310330899</v>
      </c>
      <c r="O162" s="223"/>
      <c r="Q162"/>
      <c r="R162"/>
      <c r="S162"/>
      <c r="T162"/>
      <c r="U162"/>
      <c r="V162"/>
      <c r="W162"/>
      <c r="X162"/>
      <c r="Y162"/>
      <c r="AB162" s="136"/>
    </row>
    <row r="163" spans="1:28" x14ac:dyDescent="0.2">
      <c r="A163" s="114"/>
      <c r="B163" s="116" t="str">
        <f>Visangud!C95</f>
        <v>138Y-139Y</v>
      </c>
      <c r="C163" s="116">
        <f>Visangud!P95</f>
        <v>430.16007396893474</v>
      </c>
      <c r="D163" s="10" t="s">
        <v>31</v>
      </c>
      <c r="E163" s="12">
        <f>[1]!ripe(E$158,[1]!juhe($S$7,6),$C163,0)</f>
        <v>9.9942238321359067</v>
      </c>
      <c r="F163" s="12">
        <f>[1]!ripe(F$158,[1]!juhe($S$7,6),$C163,0)</f>
        <v>10.226151169456164</v>
      </c>
      <c r="G163" s="12">
        <f>[1]!ripe(G$158,[1]!juhe($S$7,6),$C163,0)</f>
        <v>10.45811956806407</v>
      </c>
      <c r="H163" s="12">
        <f>[1]!ripe(H$158,[1]!juhe($S$7,6),$C163,0)</f>
        <v>10.689937520810073</v>
      </c>
      <c r="I163" s="12">
        <f>[1]!ripe(I$158,[1]!juhe($S$7,6),$C163,0)</f>
        <v>10.921352731409765</v>
      </c>
      <c r="J163" s="12">
        <f>[1]!ripe(J$158,[1]!juhe($S$7,6),$C163,0)</f>
        <v>11.152211812092331</v>
      </c>
      <c r="K163" s="12">
        <f>[1]!ripe(K$158,[1]!juhe($S$7,6),$C163,0)</f>
        <v>11.382319577994055</v>
      </c>
      <c r="L163" s="12">
        <f>[1]!ripe(L$158,[1]!juhe($S$7,6),$C163,0)</f>
        <v>11.611532677514656</v>
      </c>
      <c r="M163" s="12">
        <f>[1]!ripe(M$158,[1]!juhe($S$7,6),$C163,0)</f>
        <v>11.839724591071446</v>
      </c>
      <c r="N163" s="12">
        <f>[1]!ripe(N$158,[1]!juhe($S$7,6),$C163,0)</f>
        <v>12.066785943523957</v>
      </c>
      <c r="O163" s="117"/>
      <c r="Q163"/>
      <c r="R163"/>
      <c r="S163"/>
      <c r="T163"/>
      <c r="U163"/>
      <c r="V163"/>
      <c r="W163"/>
      <c r="X163"/>
      <c r="Y163"/>
      <c r="AB163" s="11"/>
    </row>
    <row r="164" spans="1:28" x14ac:dyDescent="0.2">
      <c r="A164" s="118"/>
      <c r="B164" s="116" t="str">
        <f>Visangud!C96</f>
        <v>139Y-140Y</v>
      </c>
      <c r="C164" s="116">
        <f>Visangud!P96</f>
        <v>430.15976206988529</v>
      </c>
      <c r="D164" s="10" t="s">
        <v>31</v>
      </c>
      <c r="E164" s="12">
        <f>[1]!ripe(E$158,[1]!juhe($S$7,6),$C164,0)</f>
        <v>9.9942093389833708</v>
      </c>
      <c r="F164" s="12">
        <f>[1]!ripe(F$158,[1]!juhe($S$7,6),$C164,0)</f>
        <v>10.226136339973531</v>
      </c>
      <c r="G164" s="12">
        <f>[1]!ripe(G$158,[1]!juhe($S$7,6),$C164,0)</f>
        <v>10.458104402191795</v>
      </c>
      <c r="H164" s="12">
        <f>[1]!ripe(H$158,[1]!juhe($S$7,6),$C164,0)</f>
        <v>10.689922018766325</v>
      </c>
      <c r="I164" s="12">
        <f>[1]!ripe(I$158,[1]!juhe($S$7,6),$C164,0)</f>
        <v>10.921336893778582</v>
      </c>
      <c r="J164" s="12">
        <f>[1]!ripe(J$158,[1]!juhe($S$7,6),$C164,0)</f>
        <v>11.152195639680185</v>
      </c>
      <c r="K164" s="12">
        <f>[1]!ripe(K$158,[1]!juhe($S$7,6),$C164,0)</f>
        <v>11.382303071890469</v>
      </c>
      <c r="L164" s="12">
        <f>[1]!ripe(L$158,[1]!juhe($S$7,6),$C164,0)</f>
        <v>11.611515839017033</v>
      </c>
      <c r="M164" s="12">
        <f>[1]!ripe(M$158,[1]!juhe($S$7,6),$C164,0)</f>
        <v>11.839707421660659</v>
      </c>
      <c r="N164" s="12">
        <f>[1]!ripe(N$158,[1]!juhe($S$7,6),$C164,0)</f>
        <v>12.066768444839495</v>
      </c>
      <c r="O164" s="117"/>
      <c r="Q164"/>
      <c r="R164"/>
      <c r="S164"/>
      <c r="T164"/>
      <c r="U164"/>
      <c r="V164"/>
      <c r="W164"/>
      <c r="X164"/>
      <c r="Y164"/>
    </row>
    <row r="165" spans="1:28" x14ac:dyDescent="0.2">
      <c r="A165" s="118"/>
      <c r="B165" s="116" t="str">
        <f>Visangud!C97</f>
        <v>140Y-141Y</v>
      </c>
      <c r="C165" s="116">
        <f>Visangud!P97</f>
        <v>430.12871642918481</v>
      </c>
      <c r="D165" s="10" t="s">
        <v>31</v>
      </c>
      <c r="E165" s="12">
        <f>[1]!ripe(E$158,[1]!juhe($S$7,6),$C165,0)</f>
        <v>9.9927667799023769</v>
      </c>
      <c r="F165" s="12">
        <f>[1]!ripe(F$158,[1]!juhe($S$7,6),$C165,0)</f>
        <v>10.224660304667449</v>
      </c>
      <c r="G165" s="12">
        <f>[1]!ripe(G$158,[1]!juhe($S$7,6),$C165,0)</f>
        <v>10.456594884733867</v>
      </c>
      <c r="H165" s="12">
        <f>[1]!ripe(H$158,[1]!juhe($S$7,6),$C165,0)</f>
        <v>10.6883790408718</v>
      </c>
      <c r="I165" s="12">
        <f>[1]!ripe(I$158,[1]!juhe($S$7,6),$C165,0)</f>
        <v>10.919760513578971</v>
      </c>
      <c r="J165" s="12">
        <f>[1]!ripe(J$158,[1]!juhe($S$7,6),$C165,0)</f>
        <v>11.150585937446882</v>
      </c>
      <c r="K165" s="12">
        <f>[1]!ripe(K$158,[1]!juhe($S$7,6),$C165,0)</f>
        <v>11.380660156067709</v>
      </c>
      <c r="L165" s="12">
        <f>[1]!ripe(L$158,[1]!juhe($S$7,6),$C165,0)</f>
        <v>11.609839838740315</v>
      </c>
      <c r="M165" s="12">
        <f>[1]!ripe(M$158,[1]!juhe($S$7,6),$C165,0)</f>
        <v>11.837998484327235</v>
      </c>
      <c r="N165" s="12">
        <f>[1]!ripe(N$158,[1]!juhe($S$7,6),$C165,0)</f>
        <v>12.065026733633738</v>
      </c>
      <c r="O165" s="117"/>
      <c r="Q165"/>
      <c r="R165"/>
      <c r="S165"/>
      <c r="T165"/>
      <c r="U165"/>
      <c r="V165"/>
      <c r="W165"/>
      <c r="X165"/>
      <c r="Y165"/>
    </row>
    <row r="166" spans="1:28" x14ac:dyDescent="0.2">
      <c r="A166" s="118"/>
      <c r="B166" s="116" t="str">
        <f>Visangud!C98</f>
        <v>141Y-142Y</v>
      </c>
      <c r="C166" s="116">
        <f>Visangud!P98</f>
        <v>402.99135586264634</v>
      </c>
      <c r="D166" s="10" t="s">
        <v>31</v>
      </c>
      <c r="E166" s="12">
        <f>[1]!ripe(E$158,[1]!juhe($S$7,6),$C166,0)</f>
        <v>8.7716306569204932</v>
      </c>
      <c r="F166" s="12">
        <f>[1]!ripe(F$158,[1]!juhe($S$7,6),$C166,0)</f>
        <v>8.9751863283148907</v>
      </c>
      <c r="G166" s="12">
        <f>[1]!ripe(G$158,[1]!juhe($S$7,6),$C166,0)</f>
        <v>9.1787780379705488</v>
      </c>
      <c r="H166" s="12">
        <f>[1]!ripe(H$158,[1]!juhe($S$7,6),$C166,0)</f>
        <v>9.3822377058031847</v>
      </c>
      <c r="I166" s="12">
        <f>[1]!ripe(I$158,[1]!juhe($S$7,6),$C166,0)</f>
        <v>9.5853438989271549</v>
      </c>
      <c r="J166" s="12">
        <f>[1]!ripe(J$158,[1]!juhe($S$7,6),$C166,0)</f>
        <v>9.7879619934941733</v>
      </c>
      <c r="K166" s="12">
        <f>[1]!ripe(K$158,[1]!juhe($S$7,6),$C166,0)</f>
        <v>9.9899206816004895</v>
      </c>
      <c r="L166" s="12">
        <f>[1]!ripe(L$158,[1]!juhe($S$7,6),$C166,0)</f>
        <v>10.19109414784384</v>
      </c>
      <c r="M166" s="12">
        <f>[1]!ripe(M$158,[1]!juhe($S$7,6),$C166,0)</f>
        <v>10.39137134977922</v>
      </c>
      <c r="N166" s="12">
        <f>[1]!ripe(N$158,[1]!juhe($S$7,6),$C166,0)</f>
        <v>10.590656292124626</v>
      </c>
      <c r="O166" s="117"/>
      <c r="Q166"/>
      <c r="R166"/>
      <c r="S166"/>
      <c r="T166"/>
      <c r="U166"/>
      <c r="V166"/>
      <c r="W166"/>
      <c r="X166"/>
      <c r="Y166"/>
    </row>
    <row r="167" spans="1:28" x14ac:dyDescent="0.2">
      <c r="A167" s="118"/>
      <c r="B167" s="116" t="str">
        <f>Visangud!C99</f>
        <v>142Y-143Y</v>
      </c>
      <c r="C167" s="116">
        <f>Visangud!P99</f>
        <v>402.9913384081907</v>
      </c>
      <c r="D167" s="10" t="s">
        <v>31</v>
      </c>
      <c r="E167" s="12">
        <f>[1]!ripe(E$158,[1]!juhe($S$7,6),$C167,0)</f>
        <v>8.7716298970826809</v>
      </c>
      <c r="F167" s="12">
        <f>[1]!ripe(F$158,[1]!juhe($S$7,6),$C167,0)</f>
        <v>8.9751855508441771</v>
      </c>
      <c r="G167" s="12">
        <f>[1]!ripe(G$158,[1]!juhe($S$7,6),$C167,0)</f>
        <v>9.1787772428638128</v>
      </c>
      <c r="H167" s="12">
        <f>[1]!ripe(H$158,[1]!juhe($S$7,6),$C167,0)</f>
        <v>9.3822368930718643</v>
      </c>
      <c r="I167" s="12">
        <f>[1]!ripe(I$158,[1]!juhe($S$7,6),$C167,0)</f>
        <v>9.5853430686018672</v>
      </c>
      <c r="J167" s="12">
        <f>[1]!ripe(J$158,[1]!juhe($S$7,6),$C167,0)</f>
        <v>9.7879611456172029</v>
      </c>
      <c r="K167" s="12">
        <f>[1]!ripe(K$158,[1]!juhe($S$7,6),$C167,0)</f>
        <v>9.9899198162289569</v>
      </c>
      <c r="L167" s="12">
        <f>[1]!ripe(L$158,[1]!juhe($S$7,6),$C167,0)</f>
        <v>10.191093265045762</v>
      </c>
      <c r="M167" s="12">
        <f>[1]!ripe(M$158,[1]!juhe($S$7,6),$C167,0)</f>
        <v>10.391370449632237</v>
      </c>
      <c r="N167" s="12">
        <f>[1]!ripe(N$158,[1]!juhe($S$7,6),$C167,0)</f>
        <v>10.590655374714691</v>
      </c>
      <c r="O167" s="117"/>
      <c r="Q167"/>
      <c r="R167"/>
      <c r="S167"/>
      <c r="T167"/>
      <c r="U167"/>
      <c r="V167"/>
      <c r="W167"/>
      <c r="X167"/>
      <c r="Y167"/>
    </row>
    <row r="168" spans="1:28" x14ac:dyDescent="0.2">
      <c r="A168" s="118"/>
      <c r="B168" s="116" t="str">
        <f>Visangud!C100</f>
        <v>143Y-144Y</v>
      </c>
      <c r="C168" s="116">
        <f>Visangud!P100</f>
        <v>402.99134713406147</v>
      </c>
      <c r="D168" s="10" t="s">
        <v>31</v>
      </c>
      <c r="E168" s="12">
        <f>[1]!ripe(E$158,[1]!juhe($S$7,6),$C168,0)</f>
        <v>8.7716302769425063</v>
      </c>
      <c r="F168" s="12">
        <f>[1]!ripe(F$158,[1]!juhe($S$7,6),$C168,0)</f>
        <v>8.9751859395190827</v>
      </c>
      <c r="G168" s="12">
        <f>[1]!ripe(G$158,[1]!juhe($S$7,6),$C168,0)</f>
        <v>9.1787776403553583</v>
      </c>
      <c r="H168" s="12">
        <f>[1]!ripe(H$158,[1]!juhe($S$7,6),$C168,0)</f>
        <v>9.3822372993743315</v>
      </c>
      <c r="I168" s="12">
        <f>[1]!ripe(I$158,[1]!juhe($S$7,6),$C168,0)</f>
        <v>9.5853434836999494</v>
      </c>
      <c r="J168" s="12">
        <f>[1]!ripe(J$158,[1]!juhe($S$7,6),$C168,0)</f>
        <v>9.787961569489763</v>
      </c>
      <c r="K168" s="12">
        <f>[1]!ripe(K$158,[1]!juhe($S$7,6),$C168,0)</f>
        <v>9.9899202488474366</v>
      </c>
      <c r="L168" s="12">
        <f>[1]!ripe(L$158,[1]!juhe($S$7,6),$C168,0)</f>
        <v>10.19109370637616</v>
      </c>
      <c r="M168" s="12">
        <f>[1]!ripe(M$158,[1]!juhe($S$7,6),$C168,0)</f>
        <v>10.391370899635739</v>
      </c>
      <c r="N168" s="12">
        <f>[1]!ripe(N$158,[1]!juhe($S$7,6),$C168,0)</f>
        <v>10.590655833348325</v>
      </c>
      <c r="O168" s="117"/>
      <c r="Q168"/>
      <c r="R168"/>
      <c r="S168"/>
      <c r="T168"/>
      <c r="U168"/>
      <c r="V168"/>
      <c r="W168"/>
      <c r="X168"/>
      <c r="Y168"/>
    </row>
    <row r="169" spans="1:28" x14ac:dyDescent="0.2">
      <c r="A169" s="118"/>
      <c r="B169" s="130"/>
      <c r="C169" s="116">
        <f>Visangud!P101</f>
        <v>0</v>
      </c>
      <c r="D169" s="10" t="s">
        <v>31</v>
      </c>
      <c r="E169" s="12" t="e">
        <f>[1]!ripe(E$158,[1]!juhe($S$7,6),$C169,0)</f>
        <v>#VALUE!</v>
      </c>
      <c r="F169" s="12" t="e">
        <f>[1]!ripe(F$158,[1]!juhe($S$7,6),$C169,0)</f>
        <v>#VALUE!</v>
      </c>
      <c r="G169" s="12" t="e">
        <f>[1]!ripe(G$158,[1]!juhe($S$7,6),$C169,0)</f>
        <v>#VALUE!</v>
      </c>
      <c r="H169" s="12" t="e">
        <f>[1]!ripe(H$158,[1]!juhe($S$7,6),$C169,0)</f>
        <v>#VALUE!</v>
      </c>
      <c r="I169" s="12" t="e">
        <f>[1]!ripe(I$158,[1]!juhe($S$7,6),$C169,0)</f>
        <v>#VALUE!</v>
      </c>
      <c r="J169" s="12" t="e">
        <f>[1]!ripe(J$158,[1]!juhe($S$7,6),$C169,0)</f>
        <v>#VALUE!</v>
      </c>
      <c r="K169" s="12" t="e">
        <f>[1]!ripe(K$158,[1]!juhe($S$7,6),$C169,0)</f>
        <v>#VALUE!</v>
      </c>
      <c r="L169" s="12" t="e">
        <f>[1]!ripe(L$158,[1]!juhe($S$7,6),$C169,0)</f>
        <v>#VALUE!</v>
      </c>
      <c r="M169" s="12" t="e">
        <f>[1]!ripe(M$158,[1]!juhe($S$7,6),$C169,0)</f>
        <v>#VALUE!</v>
      </c>
      <c r="N169" s="12" t="e">
        <f>[1]!ripe(N$158,[1]!juhe($S$7,6),$C169,0)</f>
        <v>#VALUE!</v>
      </c>
      <c r="O169" s="117"/>
      <c r="Q169"/>
      <c r="R169"/>
      <c r="S169"/>
      <c r="T169"/>
      <c r="U169"/>
      <c r="V169"/>
      <c r="W169"/>
      <c r="X169"/>
      <c r="Y169"/>
    </row>
    <row r="170" spans="1:28" s="128" customFormat="1" hidden="1" x14ac:dyDescent="0.2">
      <c r="A170" s="220">
        <v>14</v>
      </c>
      <c r="B170" s="221" t="str">
        <f>Q171</f>
        <v>144Y- 148Y</v>
      </c>
      <c r="C170" s="222">
        <f>R171</f>
        <v>465.64271964039028</v>
      </c>
      <c r="D170" s="133" t="s">
        <v>137</v>
      </c>
      <c r="E170" s="134">
        <f>[1]!Olekuvorrand($C170,$S171,$X171,$W171,$V171,E$4,[1]!juhe($S171,6),TRUE)</f>
        <v>74.758946895599365</v>
      </c>
      <c r="F170" s="134">
        <f>[1]!Olekuvorrand($C170,$S171,$X171,$W171,$V171,F$4,[1]!juhe($S171,6),TRUE)</f>
        <v>73.332607746124268</v>
      </c>
      <c r="G170" s="134">
        <f>[1]!Olekuvorrand($C170,$S171,$X171,$W171,$V171,G$4,[1]!juhe($S171,6),TRUE)</f>
        <v>71.963965892791748</v>
      </c>
      <c r="H170" s="134">
        <f>[1]!Olekuvorrand($C170,$S171,$X171,$W171,$V171,H$4,[1]!juhe($S171,6),TRUE)</f>
        <v>70.650279521942139</v>
      </c>
      <c r="I170" s="134">
        <f>[1]!Olekuvorrand($C170,$S171,$X171,$W171,$V171,I$4,[1]!juhe($S171,6),TRUE)</f>
        <v>69.389045238494873</v>
      </c>
      <c r="J170" s="134">
        <f>[1]!Olekuvorrand($C170,$S171,$X171,$W171,$V171,J$4,[1]!juhe($S171,6),TRUE)</f>
        <v>68.177759647369385</v>
      </c>
      <c r="K170" s="134">
        <f>[1]!Olekuvorrand($C170,$S171,$X171,$W171,$V171,K$4,[1]!juhe($S171,6),TRUE)</f>
        <v>67.013800144195557</v>
      </c>
      <c r="L170" s="134">
        <f>[1]!Olekuvorrand($C170,$S171,$X171,$W171,$V171,L$4,[1]!juhe($S171,6),TRUE)</f>
        <v>65.895020961761475</v>
      </c>
      <c r="M170" s="134">
        <f>[1]!Olekuvorrand($C170,$S171,$X171,$W171,$V171,M$4,[1]!juhe($S171,6),TRUE)</f>
        <v>64.819037914276123</v>
      </c>
      <c r="N170" s="134">
        <f>[1]!Olekuvorrand($C170,$S171,$X171,$W171,$V171,N$4,[1]!juhe($S171,6),TRUE)</f>
        <v>63.783824443817139</v>
      </c>
      <c r="O170" s="223">
        <f>T171</f>
        <v>65</v>
      </c>
      <c r="Q170"/>
      <c r="R170"/>
      <c r="S170"/>
      <c r="T170"/>
      <c r="U170"/>
      <c r="V170"/>
      <c r="W170"/>
      <c r="X170"/>
      <c r="Y170"/>
    </row>
    <row r="171" spans="1:28" s="128" customFormat="1" x14ac:dyDescent="0.2">
      <c r="A171" s="220"/>
      <c r="B171" s="221"/>
      <c r="C171" s="222"/>
      <c r="D171" s="133" t="s">
        <v>32</v>
      </c>
      <c r="E171" s="134">
        <f>E170*[1]!juhe($S171,2)/10</f>
        <v>3397.7941364049911</v>
      </c>
      <c r="F171" s="134">
        <f>F170*[1]!juhe($S171,2)/10</f>
        <v>3332.967022061348</v>
      </c>
      <c r="G171" s="134">
        <f>G170*[1]!juhe($S171,2)/10</f>
        <v>3270.7622498273849</v>
      </c>
      <c r="H171" s="134">
        <f>H170*[1]!juhe($S171,2)/10</f>
        <v>3211.0552042722702</v>
      </c>
      <c r="I171" s="134">
        <f>I170*[1]!juhe($S171,2)/10</f>
        <v>3153.732106089592</v>
      </c>
      <c r="J171" s="134">
        <f>J170*[1]!juhe($S171,2)/10</f>
        <v>3098.6791759729385</v>
      </c>
      <c r="K171" s="134">
        <f>K170*[1]!juhe($S171,2)/10</f>
        <v>3045.777216553688</v>
      </c>
      <c r="L171" s="134">
        <f>L170*[1]!juhe($S171,2)/10</f>
        <v>2994.928702712059</v>
      </c>
      <c r="M171" s="134">
        <f>M170*[1]!juhe($S171,2)/10</f>
        <v>2946.0252732038498</v>
      </c>
      <c r="N171" s="134">
        <f>N170*[1]!juhe($S171,2)/10</f>
        <v>2898.974820971489</v>
      </c>
      <c r="O171" s="223"/>
      <c r="Q171" s="137" t="str">
        <f>'Juhtme rež 330'!Q$3</f>
        <v>144Y- 148Y</v>
      </c>
      <c r="R171" s="55">
        <f>'Juhtme rež 330'!Q$4</f>
        <v>465.64271964039028</v>
      </c>
      <c r="S171" s="3" t="str">
        <f>'Juhtme rež 330'!Q$5</f>
        <v>402-AL1/52-ST1A</v>
      </c>
      <c r="T171">
        <f>'Juhtme rež 330'!Q$6</f>
        <v>65</v>
      </c>
      <c r="U171">
        <f>'Juhtme rež 330'!Q$14</f>
        <v>5</v>
      </c>
      <c r="V171">
        <f>'Juhtme rež 330'!Q$15</f>
        <v>6.7841143668121481E-2</v>
      </c>
      <c r="W171">
        <f>'Juhtme rež 330'!Q$16</f>
        <v>-5</v>
      </c>
      <c r="X171" s="3">
        <f>'Juhtme rež 330'!Q$17</f>
        <v>119.33976411819458</v>
      </c>
      <c r="Y171">
        <v>3</v>
      </c>
    </row>
    <row r="172" spans="1:28" s="128" customFormat="1" x14ac:dyDescent="0.2">
      <c r="A172" s="220"/>
      <c r="B172" s="221"/>
      <c r="C172" s="222"/>
      <c r="D172" s="133" t="str">
        <f>CONCATENATE(Y171,"T, [daN]")</f>
        <v>3T, [daN]</v>
      </c>
      <c r="E172" s="134">
        <f>E171*$Y171</f>
        <v>10193.382409214973</v>
      </c>
      <c r="F172" s="134">
        <f t="shared" ref="F172:N172" si="13">F171*$Y171</f>
        <v>9998.9010661840439</v>
      </c>
      <c r="G172" s="134">
        <f t="shared" si="13"/>
        <v>9812.2867494821548</v>
      </c>
      <c r="H172" s="134">
        <f t="shared" si="13"/>
        <v>9633.1656128168106</v>
      </c>
      <c r="I172" s="134">
        <f t="shared" si="13"/>
        <v>9461.1963182687759</v>
      </c>
      <c r="J172" s="134">
        <f t="shared" si="13"/>
        <v>9296.0375279188156</v>
      </c>
      <c r="K172" s="134">
        <f t="shared" si="13"/>
        <v>9137.3316496610641</v>
      </c>
      <c r="L172" s="134">
        <f t="shared" si="13"/>
        <v>8984.7861081361771</v>
      </c>
      <c r="M172" s="134">
        <f t="shared" si="13"/>
        <v>8838.0758196115494</v>
      </c>
      <c r="N172" s="134">
        <f t="shared" si="13"/>
        <v>8696.9244629144669</v>
      </c>
      <c r="O172" s="223"/>
      <c r="Q172"/>
      <c r="R172"/>
      <c r="S172"/>
      <c r="T172"/>
      <c r="U172"/>
      <c r="V172"/>
      <c r="W172"/>
      <c r="X172"/>
      <c r="Y172"/>
    </row>
    <row r="173" spans="1:28" s="128" customFormat="1" x14ac:dyDescent="0.2">
      <c r="A173" s="220"/>
      <c r="B173" s="221"/>
      <c r="C173" s="222"/>
      <c r="D173" s="133" t="s">
        <v>31</v>
      </c>
      <c r="E173" s="135">
        <f>[1]!ripe([1]!Olekuvorrand($C170,$S171,$X171,$W171,$V171,E$4,[1]!juhe($S171,6),TRUE),[1]!juhe($S171,6),$C170,0)</f>
        <v>11.999978447300634</v>
      </c>
      <c r="F173" s="135">
        <f>[1]!ripe([1]!Olekuvorrand($C170,$S171,$X171,$W171,$V171,F$4,[1]!juhe($S171,6),TRUE),[1]!juhe($S171,6),$C170,0)</f>
        <v>12.233381289205528</v>
      </c>
      <c r="G173" s="135">
        <f>[1]!ripe([1]!Olekuvorrand($C170,$S171,$X171,$W171,$V171,G$4,[1]!juhe($S171,6),TRUE),[1]!juhe($S171,6),$C170,0)</f>
        <v>12.466041029847458</v>
      </c>
      <c r="H173" s="135">
        <f>[1]!ripe([1]!Olekuvorrand($C170,$S171,$X171,$W171,$V171,H$4,[1]!juhe($S171,6),TRUE),[1]!juhe($S171,6),$C170,0)</f>
        <v>12.697837256418318</v>
      </c>
      <c r="I173" s="135">
        <f>[1]!ripe([1]!Olekuvorrand($C170,$S171,$X171,$W171,$V171,I$4,[1]!juhe($S171,6),TRUE),[1]!juhe($S171,6),$C170,0)</f>
        <v>12.928636622779164</v>
      </c>
      <c r="J173" s="135">
        <f>[1]!ripe([1]!Olekuvorrand($C170,$S171,$X171,$W171,$V171,J$4,[1]!juhe($S171,6),TRUE),[1]!juhe($S171,6),$C170,0)</f>
        <v>13.158334273964362</v>
      </c>
      <c r="K173" s="135">
        <f>[1]!ripe([1]!Olekuvorrand($C170,$S171,$X171,$W171,$V171,K$4,[1]!juhe($S171,6),TRUE),[1]!juhe($S171,6),$C170,0)</f>
        <v>13.38688075530348</v>
      </c>
      <c r="L173" s="135">
        <f>[1]!ripe([1]!Olekuvorrand($C170,$S171,$X171,$W171,$V171,L$4,[1]!juhe($S171,6),TRUE),[1]!juhe($S171,6),$C170,0)</f>
        <v>13.614165962716221</v>
      </c>
      <c r="M173" s="135">
        <f>[1]!ripe([1]!Olekuvorrand($C170,$S171,$X171,$W171,$V171,M$4,[1]!juhe($S171,6),TRUE),[1]!juhe($S171,6),$C170,0)</f>
        <v>13.840158391065863</v>
      </c>
      <c r="N173" s="135">
        <f>[1]!ripe([1]!Olekuvorrand($C170,$S171,$X171,$W171,$V171,N$4,[1]!juhe($S171,6),TRUE),[1]!juhe($S171,6),$C170,0)</f>
        <v>14.064784595666334</v>
      </c>
      <c r="O173" s="223"/>
      <c r="Q173"/>
      <c r="R173"/>
      <c r="S173"/>
      <c r="T173"/>
      <c r="U173"/>
      <c r="V173"/>
      <c r="W173"/>
      <c r="X173"/>
      <c r="Y173"/>
    </row>
    <row r="174" spans="1:28" s="128" customFormat="1" x14ac:dyDescent="0.2">
      <c r="A174" s="220"/>
      <c r="B174" s="221"/>
      <c r="C174" s="222"/>
      <c r="D174" s="133" t="s">
        <v>247</v>
      </c>
      <c r="E174" s="135">
        <f>[1]!ripe([1]!Olekuvorrand($C170,$S171,$X171,$W171,$V171,E$4,[1]!juhe($S171,6)),[1]!juhe($S171,6),$C170,0)</f>
        <v>12.582322951479965</v>
      </c>
      <c r="F174" s="135">
        <f>[1]!ripe([1]!Olekuvorrand($C170,$S171,$X171,$W171,$V171,F$4,[1]!juhe($S171,6)),[1]!juhe($S171,6),$C170,0)</f>
        <v>12.830174835491151</v>
      </c>
      <c r="G174" s="135">
        <f>[1]!ripe([1]!Olekuvorrand($C170,$S171,$X171,$W171,$V171,G$4,[1]!juhe($S171,6)),[1]!juhe($S171,6),$C170,0)</f>
        <v>13.076071035214124</v>
      </c>
      <c r="H174" s="135">
        <f>[1]!ripe([1]!Olekuvorrand($C170,$S171,$X171,$W171,$V171,H$4,[1]!juhe($S171,6)),[1]!juhe($S171,6),$C170,0)</f>
        <v>13.319967261993622</v>
      </c>
      <c r="I174" s="135">
        <f>[1]!ripe([1]!Olekuvorrand($C170,$S171,$X171,$W171,$V171,I$4,[1]!juhe($S171,6)),[1]!juhe($S171,6),$C170,0)</f>
        <v>13.561834029336321</v>
      </c>
      <c r="J174" s="135">
        <f>[1]!ripe([1]!Olekuvorrand($C170,$S171,$X171,$W171,$V171,J$4,[1]!juhe($S171,6)),[1]!juhe($S171,6),$C170,0)</f>
        <v>13.801627452241986</v>
      </c>
      <c r="K174" s="135">
        <f>[1]!ripe([1]!Olekuvorrand($C170,$S171,$X171,$W171,$V171,K$4,[1]!juhe($S171,6)),[1]!juhe($S171,6),$C170,0)</f>
        <v>14.039306648425857</v>
      </c>
      <c r="L174" s="135">
        <f>[1]!ripe([1]!Olekuvorrand($C170,$S171,$X171,$W171,$V171,L$4,[1]!juhe($S171,6)),[1]!juhe($S171,6),$C170,0)</f>
        <v>14.274910033443396</v>
      </c>
      <c r="M174" s="135">
        <f>[1]!ripe([1]!Olekuvorrand($C170,$S171,$X171,$W171,$V171,M$4,[1]!juhe($S171,6)),[1]!juhe($S171,6),$C170,0)</f>
        <v>14.508395517224855</v>
      </c>
      <c r="N174" s="135">
        <f>[1]!ripe([1]!Olekuvorrand($C170,$S171,$X171,$W171,$V171,N$4,[1]!juhe($S171,6)),[1]!juhe($S171,6),$C170,0)</f>
        <v>14.739794642483298</v>
      </c>
      <c r="O174" s="223"/>
      <c r="Q174"/>
      <c r="R174"/>
      <c r="S174"/>
      <c r="T174"/>
      <c r="U174"/>
      <c r="V174"/>
      <c r="W174"/>
      <c r="X174"/>
      <c r="Y174"/>
    </row>
    <row r="175" spans="1:28" x14ac:dyDescent="0.2">
      <c r="A175" s="114"/>
      <c r="B175" s="116" t="str">
        <f>Visangud!C101</f>
        <v>144Y-145Y</v>
      </c>
      <c r="C175" s="116">
        <f>Visangud!Q101</f>
        <v>455.63993535870998</v>
      </c>
      <c r="D175" s="10" t="s">
        <v>31</v>
      </c>
      <c r="E175" s="12">
        <f>[1]!ripe(E$170,[1]!juhe($S$7,6),$C175,0)</f>
        <v>11.489956776607603</v>
      </c>
      <c r="F175" s="12">
        <f>[1]!ripe(F$170,[1]!juhe($S$7,6),$C175,0)</f>
        <v>11.713439558414422</v>
      </c>
      <c r="G175" s="12">
        <f>[1]!ripe(G$170,[1]!juhe($S$7,6),$C175,0)</f>
        <v>11.936210822160637</v>
      </c>
      <c r="H175" s="12">
        <f>[1]!ripe(H$170,[1]!juhe($S$7,6),$C175,0)</f>
        <v>12.158155272809132</v>
      </c>
      <c r="I175" s="12">
        <f>[1]!ripe(I$170,[1]!juhe($S$7,6),$C175,0)</f>
        <v>12.379145231682857</v>
      </c>
      <c r="J175" s="12">
        <f>[1]!ripe(J$170,[1]!juhe($S$7,6),$C175,0)</f>
        <v>12.599080300349575</v>
      </c>
      <c r="K175" s="12">
        <f>[1]!ripe(K$170,[1]!juhe($S$7,6),$C175,0)</f>
        <v>12.817913126055435</v>
      </c>
      <c r="L175" s="12">
        <f>[1]!ripe(L$170,[1]!juhe($S$7,6),$C175,0)</f>
        <v>13.035538284350796</v>
      </c>
      <c r="M175" s="12">
        <f>[1]!ripe(M$170,[1]!juhe($S$7,6),$C175,0)</f>
        <v>13.251925609126539</v>
      </c>
      <c r="N175" s="12">
        <f>[1]!ripe(N$170,[1]!juhe($S$7,6),$C175,0)</f>
        <v>13.467004777233996</v>
      </c>
      <c r="O175" s="117"/>
      <c r="Q175"/>
      <c r="R175"/>
      <c r="S175"/>
      <c r="T175"/>
      <c r="U175"/>
      <c r="V175"/>
      <c r="W175"/>
      <c r="X175"/>
      <c r="Y175"/>
    </row>
    <row r="176" spans="1:28" x14ac:dyDescent="0.2">
      <c r="A176" s="118"/>
      <c r="B176" s="116" t="str">
        <f>Visangud!C102</f>
        <v>145Y-146Y</v>
      </c>
      <c r="C176" s="116">
        <f>Visangud!Q102</f>
        <v>475.53359847153308</v>
      </c>
      <c r="D176" s="10" t="s">
        <v>31</v>
      </c>
      <c r="E176" s="12">
        <f>[1]!ripe(E$170,[1]!juhe($S$7,6),$C176,0)</f>
        <v>12.515184200736345</v>
      </c>
      <c r="F176" s="12">
        <f>[1]!ripe(F$170,[1]!juhe($S$7,6),$C176,0)</f>
        <v>12.758607934557483</v>
      </c>
      <c r="G176" s="12">
        <f>[1]!ripe(G$170,[1]!juhe($S$7,6),$C176,0)</f>
        <v>13.001256662887849</v>
      </c>
      <c r="H176" s="12">
        <f>[1]!ripe(H$170,[1]!juhe($S$7,6),$C176,0)</f>
        <v>13.243004803129091</v>
      </c>
      <c r="I176" s="12">
        <f>[1]!ripe(I$170,[1]!juhe($S$7,6),$C176,0)</f>
        <v>13.48371328407382</v>
      </c>
      <c r="J176" s="12">
        <f>[1]!ripe(J$170,[1]!juhe($S$7,6),$C176,0)</f>
        <v>13.723272748924851</v>
      </c>
      <c r="K176" s="12">
        <f>[1]!ripe(K$170,[1]!juhe($S$7,6),$C176,0)</f>
        <v>13.961631619730374</v>
      </c>
      <c r="L176" s="12">
        <f>[1]!ripe(L$170,[1]!juhe($S$7,6),$C176,0)</f>
        <v>14.198675065213637</v>
      </c>
      <c r="M176" s="12">
        <f>[1]!ripe(M$170,[1]!juhe($S$7,6),$C176,0)</f>
        <v>14.434370227599842</v>
      </c>
      <c r="N176" s="12">
        <f>[1]!ripe(N$170,[1]!juhe($S$7,6),$C176,0)</f>
        <v>14.668640508936852</v>
      </c>
      <c r="O176" s="117"/>
      <c r="Q176"/>
      <c r="R176"/>
      <c r="S176"/>
      <c r="T176"/>
      <c r="U176"/>
      <c r="V176"/>
      <c r="W176"/>
      <c r="X176"/>
      <c r="Y176"/>
    </row>
    <row r="177" spans="1:25" x14ac:dyDescent="0.2">
      <c r="A177" s="118"/>
      <c r="B177" s="116" t="str">
        <f>Visangud!C103</f>
        <v>146Y-147Y</v>
      </c>
      <c r="C177" s="116">
        <f>Visangud!Q103</f>
        <v>465.35347324357821</v>
      </c>
      <c r="D177" s="10" t="s">
        <v>31</v>
      </c>
      <c r="E177" s="12">
        <f>[1]!ripe(E$170,[1]!juhe($S$7,6),$C177,0)</f>
        <v>11.985074864168794</v>
      </c>
      <c r="F177" s="12">
        <f>[1]!ripe(F$170,[1]!juhe($S$7,6),$C177,0)</f>
        <v>12.218187827331587</v>
      </c>
      <c r="G177" s="12">
        <f>[1]!ripe(G$170,[1]!juhe($S$7,6),$C177,0)</f>
        <v>12.450558612139028</v>
      </c>
      <c r="H177" s="12">
        <f>[1]!ripe(H$170,[1]!juhe($S$7,6),$C177,0)</f>
        <v>12.682066955331804</v>
      </c>
      <c r="I177" s="12">
        <f>[1]!ripe(I$170,[1]!juhe($S$7,6),$C177,0)</f>
        <v>12.91257967638254</v>
      </c>
      <c r="J177" s="12">
        <f>[1]!ripe(J$170,[1]!juhe($S$7,6),$C177,0)</f>
        <v>13.141992050552062</v>
      </c>
      <c r="K177" s="12">
        <f>[1]!ripe(K$170,[1]!juhe($S$7,6),$C177,0)</f>
        <v>13.370254684591028</v>
      </c>
      <c r="L177" s="12">
        <f>[1]!ripe(L$170,[1]!juhe($S$7,6),$C177,0)</f>
        <v>13.597257611164835</v>
      </c>
      <c r="M177" s="12">
        <f>[1]!ripe(M$170,[1]!juhe($S$7,6),$C177,0)</f>
        <v>13.822969364265113</v>
      </c>
      <c r="N177" s="12">
        <f>[1]!ripe(N$170,[1]!juhe($S$7,6),$C177,0)</f>
        <v>14.047316590421699</v>
      </c>
      <c r="O177" s="117"/>
      <c r="Q177"/>
      <c r="R177"/>
      <c r="S177"/>
      <c r="T177"/>
      <c r="U177"/>
      <c r="V177"/>
      <c r="W177"/>
      <c r="X177"/>
      <c r="Y177"/>
    </row>
    <row r="178" spans="1:25" x14ac:dyDescent="0.2">
      <c r="A178" s="118"/>
      <c r="B178" s="116" t="str">
        <f>Visangud!C104</f>
        <v>147Y-148Y</v>
      </c>
      <c r="C178" s="116">
        <f>Visangud!Q104</f>
        <v>465.40604001798715</v>
      </c>
      <c r="D178" s="10" t="s">
        <v>31</v>
      </c>
      <c r="E178" s="12">
        <f>[1]!ripe(E$170,[1]!juhe($S$7,6),$C178,0)</f>
        <v>11.987782708190732</v>
      </c>
      <c r="F178" s="12">
        <f>[1]!ripe(F$170,[1]!juhe($S$7,6),$C178,0)</f>
        <v>12.220948339655633</v>
      </c>
      <c r="G178" s="12">
        <f>[1]!ripe(G$170,[1]!juhe($S$7,6),$C178,0)</f>
        <v>12.453371625081356</v>
      </c>
      <c r="H178" s="12">
        <f>[1]!ripe(H$170,[1]!juhe($S$7,6),$C178,0)</f>
        <v>12.684932274036944</v>
      </c>
      <c r="I178" s="12">
        <f>[1]!ripe(I$170,[1]!juhe($S$7,6),$C178,0)</f>
        <v>12.915497075904927</v>
      </c>
      <c r="J178" s="12">
        <f>[1]!ripe(J$170,[1]!juhe($S$7,6),$C178,0)</f>
        <v>13.144961282285177</v>
      </c>
      <c r="K178" s="12">
        <f>[1]!ripe(K$170,[1]!juhe($S$7,6),$C178,0)</f>
        <v>13.373275488768707</v>
      </c>
      <c r="L178" s="12">
        <f>[1]!ripe(L$170,[1]!juhe($S$7,6),$C178,0)</f>
        <v>13.600329703175477</v>
      </c>
      <c r="M178" s="12">
        <f>[1]!ripe(M$170,[1]!juhe($S$7,6),$C178,0)</f>
        <v>13.826092452387854</v>
      </c>
      <c r="N178" s="12">
        <f>[1]!ripe(N$170,[1]!juhe($S$7,6),$C178,0)</f>
        <v>14.050490366362588</v>
      </c>
      <c r="O178" s="117"/>
      <c r="Q178"/>
      <c r="R178"/>
      <c r="S178"/>
      <c r="T178"/>
      <c r="U178"/>
      <c r="V178"/>
      <c r="W178"/>
      <c r="X178"/>
      <c r="Y178"/>
    </row>
    <row r="179" spans="1:25" x14ac:dyDescent="0.2">
      <c r="A179" s="118"/>
      <c r="B179" s="130"/>
      <c r="C179" s="116">
        <f>Visangud!Q105</f>
        <v>0</v>
      </c>
      <c r="D179" s="10" t="s">
        <v>31</v>
      </c>
      <c r="E179" s="12" t="e">
        <f>[1]!ripe(E$170,[1]!juhe($S$7,6),$C179,0)</f>
        <v>#VALUE!</v>
      </c>
      <c r="F179" s="12" t="e">
        <f>[1]!ripe(F$170,[1]!juhe($S$7,6),$C179,0)</f>
        <v>#VALUE!</v>
      </c>
      <c r="G179" s="12" t="e">
        <f>[1]!ripe(G$170,[1]!juhe($S$7,6),$C179,0)</f>
        <v>#VALUE!</v>
      </c>
      <c r="H179" s="12" t="e">
        <f>[1]!ripe(H$170,[1]!juhe($S$7,6),$C179,0)</f>
        <v>#VALUE!</v>
      </c>
      <c r="I179" s="12" t="e">
        <f>[1]!ripe(I$170,[1]!juhe($S$7,6),$C179,0)</f>
        <v>#VALUE!</v>
      </c>
      <c r="J179" s="12" t="e">
        <f>[1]!ripe(J$170,[1]!juhe($S$7,6),$C179,0)</f>
        <v>#VALUE!</v>
      </c>
      <c r="K179" s="12" t="e">
        <f>[1]!ripe(K$170,[1]!juhe($S$7,6),$C179,0)</f>
        <v>#VALUE!</v>
      </c>
      <c r="L179" s="12" t="e">
        <f>[1]!ripe(L$170,[1]!juhe($S$7,6),$C179,0)</f>
        <v>#VALUE!</v>
      </c>
      <c r="M179" s="12" t="e">
        <f>[1]!ripe(M$170,[1]!juhe($S$7,6),$C179,0)</f>
        <v>#VALUE!</v>
      </c>
      <c r="N179" s="12" t="e">
        <f>[1]!ripe(N$170,[1]!juhe($S$7,6),$C179,0)</f>
        <v>#VALUE!</v>
      </c>
      <c r="O179" s="117"/>
      <c r="Q179"/>
      <c r="R179"/>
      <c r="S179"/>
      <c r="T179"/>
      <c r="U179"/>
      <c r="V179"/>
      <c r="W179"/>
      <c r="X179"/>
      <c r="Y179"/>
    </row>
    <row r="180" spans="1:25" s="128" customFormat="1" hidden="1" x14ac:dyDescent="0.2">
      <c r="A180" s="220">
        <v>15</v>
      </c>
      <c r="B180" s="221" t="str">
        <f>Q181</f>
        <v>148Y- 151Y</v>
      </c>
      <c r="C180" s="222">
        <f>R181</f>
        <v>461.46793139541433</v>
      </c>
      <c r="D180" s="133" t="s">
        <v>137</v>
      </c>
      <c r="E180" s="134">
        <f>[1]!Olekuvorrand($C180,$S181,$X181,$W181,$V181,E$4,[1]!juhe($S181,6),TRUE)</f>
        <v>74.902951717376709</v>
      </c>
      <c r="F180" s="134">
        <f>[1]!Olekuvorrand($C180,$S181,$X181,$W181,$V181,F$4,[1]!juhe($S181,6),TRUE)</f>
        <v>73.452532291412354</v>
      </c>
      <c r="G180" s="134">
        <f>[1]!Olekuvorrand($C180,$S181,$X181,$W181,$V181,G$4,[1]!juhe($S181,6),TRUE)</f>
        <v>72.061359882354736</v>
      </c>
      <c r="H180" s="134">
        <f>[1]!Olekuvorrand($C180,$S181,$X181,$W181,$V181,H$4,[1]!juhe($S181,6),TRUE)</f>
        <v>70.726573467254639</v>
      </c>
      <c r="I180" s="134">
        <f>[1]!Olekuvorrand($C180,$S181,$X181,$W181,$V181,I$4,[1]!juhe($S181,6),TRUE)</f>
        <v>69.445550441741943</v>
      </c>
      <c r="J180" s="134">
        <f>[1]!Olekuvorrand($C180,$S181,$X181,$W181,$V181,J$4,[1]!juhe($S181,6),TRUE)</f>
        <v>68.215668201446533</v>
      </c>
      <c r="K180" s="134">
        <f>[1]!Olekuvorrand($C180,$S181,$X181,$W181,$V181,K$4,[1]!juhe($S181,6),TRUE)</f>
        <v>67.034423351287842</v>
      </c>
      <c r="L180" s="134">
        <f>[1]!Olekuvorrand($C180,$S181,$X181,$W181,$V181,L$4,[1]!juhe($S181,6),TRUE)</f>
        <v>65.899312496185303</v>
      </c>
      <c r="M180" s="134">
        <f>[1]!Olekuvorrand($C180,$S181,$X181,$W181,$V181,M$4,[1]!juhe($S181,6),TRUE)</f>
        <v>64.808189868927002</v>
      </c>
      <c r="N180" s="134">
        <f>[1]!Olekuvorrand($C180,$S181,$X181,$W181,$V181,N$4,[1]!juhe($S181,6),TRUE)</f>
        <v>63.758790493011475</v>
      </c>
      <c r="O180" s="223">
        <f>T181</f>
        <v>65</v>
      </c>
      <c r="Q180"/>
      <c r="R180"/>
      <c r="S180"/>
      <c r="T180"/>
      <c r="U180"/>
      <c r="V180"/>
      <c r="W180"/>
      <c r="X180"/>
      <c r="Y180"/>
    </row>
    <row r="181" spans="1:25" s="128" customFormat="1" x14ac:dyDescent="0.2">
      <c r="A181" s="220"/>
      <c r="B181" s="221"/>
      <c r="C181" s="222"/>
      <c r="D181" s="133" t="s">
        <v>32</v>
      </c>
      <c r="E181" s="134">
        <f>E180*[1]!juhe($S181,2)/10</f>
        <v>3404.3391555547714</v>
      </c>
      <c r="F181" s="134">
        <f>F180*[1]!juhe($S181,2)/10</f>
        <v>3338.4175926446915</v>
      </c>
      <c r="G181" s="134">
        <f>G180*[1]!juhe($S181,2)/10</f>
        <v>3275.1888066530228</v>
      </c>
      <c r="H181" s="134">
        <f>H180*[1]!juhe($S181,2)/10</f>
        <v>3214.5227640867233</v>
      </c>
      <c r="I181" s="134">
        <f>I180*[1]!juhe($S181,2)/10</f>
        <v>3156.3002675771713</v>
      </c>
      <c r="J181" s="134">
        <f>J180*[1]!juhe($S181,2)/10</f>
        <v>3100.4021197557449</v>
      </c>
      <c r="K181" s="134">
        <f>K180*[1]!juhe($S181,2)/10</f>
        <v>3046.7145413160324</v>
      </c>
      <c r="L181" s="134">
        <f>L180*[1]!juhe($S181,2)/10</f>
        <v>2995.123752951622</v>
      </c>
      <c r="M181" s="134">
        <f>M180*[1]!juhe($S181,2)/10</f>
        <v>2945.5322295427322</v>
      </c>
      <c r="N181" s="134">
        <f>N180*[1]!juhe($S181,2)/10</f>
        <v>2897.8370279073715</v>
      </c>
      <c r="O181" s="223"/>
      <c r="Q181" s="137" t="str">
        <f>'Juhtme rež 330'!R$3</f>
        <v>148Y- 151Y</v>
      </c>
      <c r="R181" s="55">
        <f>'Juhtme rež 330'!R$4</f>
        <v>461.46793139541433</v>
      </c>
      <c r="S181" s="3" t="str">
        <f>'Juhtme rež 330'!R$5</f>
        <v>402-AL1/52-ST1A</v>
      </c>
      <c r="T181">
        <f>'Juhtme rež 330'!R$6</f>
        <v>65</v>
      </c>
      <c r="U181">
        <f>'Juhtme rež 330'!R$14</f>
        <v>5</v>
      </c>
      <c r="V181">
        <f>'Juhtme rež 330'!R$15</f>
        <v>6.7853436017074789E-2</v>
      </c>
      <c r="W181">
        <f>'Juhtme rež 330'!R$16</f>
        <v>-5</v>
      </c>
      <c r="X181" s="3">
        <f>'Juhtme rež 330'!R$17</f>
        <v>119.19122934341431</v>
      </c>
      <c r="Y181">
        <v>3</v>
      </c>
    </row>
    <row r="182" spans="1:25" s="128" customFormat="1" x14ac:dyDescent="0.2">
      <c r="A182" s="220"/>
      <c r="B182" s="221"/>
      <c r="C182" s="222"/>
      <c r="D182" s="133" t="str">
        <f>CONCATENATE(Y181,"T, [daN]")</f>
        <v>3T, [daN]</v>
      </c>
      <c r="E182" s="134">
        <f>E181*$Y181</f>
        <v>10213.017466664314</v>
      </c>
      <c r="F182" s="134">
        <f t="shared" ref="F182:N182" si="14">F181*$Y181</f>
        <v>10015.252777934074</v>
      </c>
      <c r="G182" s="134">
        <f t="shared" si="14"/>
        <v>9825.5664199590683</v>
      </c>
      <c r="H182" s="134">
        <f t="shared" si="14"/>
        <v>9643.56829226017</v>
      </c>
      <c r="I182" s="134">
        <f t="shared" si="14"/>
        <v>9468.900802731514</v>
      </c>
      <c r="J182" s="134">
        <f t="shared" si="14"/>
        <v>9301.2063592672348</v>
      </c>
      <c r="K182" s="134">
        <f t="shared" si="14"/>
        <v>9140.1436239480972</v>
      </c>
      <c r="L182" s="134">
        <f t="shared" si="14"/>
        <v>8985.371258854866</v>
      </c>
      <c r="M182" s="134">
        <f t="shared" si="14"/>
        <v>8836.5966886281967</v>
      </c>
      <c r="N182" s="134">
        <f t="shared" si="14"/>
        <v>8693.5110837221146</v>
      </c>
      <c r="O182" s="223"/>
      <c r="Q182"/>
      <c r="R182"/>
      <c r="S182"/>
      <c r="T182"/>
      <c r="U182"/>
      <c r="V182"/>
      <c r="W182"/>
      <c r="X182"/>
      <c r="Y182"/>
    </row>
    <row r="183" spans="1:25" s="128" customFormat="1" x14ac:dyDescent="0.2">
      <c r="A183" s="220"/>
      <c r="B183" s="221"/>
      <c r="C183" s="222"/>
      <c r="D183" s="133" t="s">
        <v>31</v>
      </c>
      <c r="E183" s="135">
        <f>[1]!ripe([1]!Olekuvorrand($C180,$S181,$X181,$W181,$V181,E$4,[1]!juhe($S181,6),TRUE),[1]!juhe($S181,6),$C180,0)</f>
        <v>11.763109146347192</v>
      </c>
      <c r="F183" s="135">
        <f>[1]!ripe([1]!Olekuvorrand($C180,$S181,$X181,$W181,$V181,F$4,[1]!juhe($S181,6),TRUE),[1]!juhe($S181,6),$C180,0)</f>
        <v>11.995387619033636</v>
      </c>
      <c r="G183" s="135">
        <f>[1]!ripe([1]!Olekuvorrand($C180,$S181,$X181,$W181,$V181,G$4,[1]!juhe($S181,6),TRUE),[1]!juhe($S181,6),$C180,0)</f>
        <v>12.226963214037598</v>
      </c>
      <c r="H183" s="135">
        <f>[1]!ripe([1]!Olekuvorrand($C180,$S181,$X181,$W181,$V181,H$4,[1]!juhe($S181,6),TRUE),[1]!juhe($S181,6),$C180,0)</f>
        <v>12.457716431618287</v>
      </c>
      <c r="I183" s="135">
        <f>[1]!ripe([1]!Olekuvorrand($C180,$S181,$X181,$W181,$V181,I$4,[1]!juhe($S181,6),TRUE),[1]!juhe($S181,6),$C180,0)</f>
        <v>12.687516922689326</v>
      </c>
      <c r="J183" s="135">
        <f>[1]!ripe([1]!Olekuvorrand($C180,$S181,$X181,$W181,$V181,J$4,[1]!juhe($S181,6),TRUE),[1]!juhe($S181,6),$C180,0)</f>
        <v>12.916264249338429</v>
      </c>
      <c r="K183" s="135">
        <f>[1]!ripe([1]!Olekuvorrand($C180,$S181,$X181,$W181,$V181,K$4,[1]!juhe($S181,6),TRUE),[1]!juhe($S181,6),$C180,0)</f>
        <v>13.143867768024126</v>
      </c>
      <c r="L183" s="135">
        <f>[1]!ripe([1]!Olekuvorrand($C180,$S181,$X181,$W181,$V181,L$4,[1]!juhe($S181,6),TRUE),[1]!juhe($S181,6),$C180,0)</f>
        <v>13.370269932422733</v>
      </c>
      <c r="M183" s="135">
        <f>[1]!ripe([1]!Olekuvorrand($C180,$S181,$X181,$W181,$V181,M$4,[1]!juhe($S181,6),TRUE),[1]!juhe($S181,6),$C180,0)</f>
        <v>13.595374260831271</v>
      </c>
      <c r="N183" s="135">
        <f>[1]!ripe([1]!Olekuvorrand($C180,$S181,$X181,$W181,$V181,N$4,[1]!juhe($S181,6),TRUE),[1]!juhe($S181,6),$C180,0)</f>
        <v>13.819139127672937</v>
      </c>
      <c r="O183" s="223"/>
      <c r="Q183"/>
      <c r="R183"/>
      <c r="S183"/>
      <c r="T183"/>
      <c r="U183"/>
      <c r="V183"/>
      <c r="W183"/>
      <c r="X183"/>
      <c r="Y183"/>
    </row>
    <row r="184" spans="1:25" s="128" customFormat="1" x14ac:dyDescent="0.2">
      <c r="A184" s="220"/>
      <c r="B184" s="221"/>
      <c r="C184" s="222"/>
      <c r="D184" s="133" t="s">
        <v>247</v>
      </c>
      <c r="E184" s="135">
        <f>[1]!ripe([1]!Olekuvorrand($C180,$S181,$X181,$W181,$V181,E$4,[1]!juhe($S181,6)),[1]!juhe($S181,6),$C180,0)</f>
        <v>12.33966446693894</v>
      </c>
      <c r="F184" s="135">
        <f>[1]!ripe([1]!Olekuvorrand($C180,$S181,$X181,$W181,$V181,F$4,[1]!juhe($S181,6)),[1]!juhe($S181,6),$C180,0)</f>
        <v>12.586745436024851</v>
      </c>
      <c r="G184" s="135">
        <f>[1]!ripe([1]!Olekuvorrand($C180,$S181,$X181,$W181,$V181,G$4,[1]!juhe($S181,6)),[1]!juhe($S181,6),$C180,0)</f>
        <v>12.831882108148127</v>
      </c>
      <c r="H184" s="135">
        <f>[1]!ripe([1]!Olekuvorrand($C180,$S181,$X181,$W181,$V181,H$4,[1]!juhe($S181,6)),[1]!juhe($S181,6),$C180,0)</f>
        <v>13.075042637018022</v>
      </c>
      <c r="I184" s="135">
        <f>[1]!ripe([1]!Olekuvorrand($C180,$S181,$X181,$W181,$V181,I$4,[1]!juhe($S181,6)),[1]!juhe($S181,6),$C180,0)</f>
        <v>13.316191314070844</v>
      </c>
      <c r="J184" s="135">
        <f>[1]!ripe([1]!Olekuvorrand($C180,$S181,$X181,$W181,$V181,J$4,[1]!juhe($S181,6)),[1]!juhe($S181,6),$C180,0)</f>
        <v>13.555255826974221</v>
      </c>
      <c r="K184" s="135">
        <f>[1]!ripe([1]!Olekuvorrand($C180,$S181,$X181,$W181,$V181,K$4,[1]!juhe($S181,6)),[1]!juhe($S181,6),$C180,0)</f>
        <v>13.792243032089672</v>
      </c>
      <c r="L184" s="135">
        <f>[1]!ripe([1]!Olekuvorrand($C180,$S181,$X181,$W181,$V181,L$4,[1]!juhe($S181,6)),[1]!juhe($S181,6),$C180,0)</f>
        <v>14.027140950393566</v>
      </c>
      <c r="M184" s="135">
        <f>[1]!ripe([1]!Olekuvorrand($C180,$S181,$X181,$W181,$V181,M$4,[1]!juhe($S181,6)),[1]!juhe($S181,6),$C180,0)</f>
        <v>14.259909291904354</v>
      </c>
      <c r="N184" s="135">
        <f>[1]!ripe([1]!Olekuvorrand($C180,$S181,$X181,$W181,$V181,N$4,[1]!juhe($S181,6)),[1]!juhe($S181,6),$C180,0)</f>
        <v>14.490583082312238</v>
      </c>
      <c r="O184" s="223"/>
      <c r="Q184"/>
      <c r="R184"/>
      <c r="S184"/>
      <c r="T184"/>
      <c r="U184"/>
      <c r="V184"/>
      <c r="W184"/>
      <c r="X184"/>
      <c r="Y184"/>
    </row>
    <row r="185" spans="1:25" x14ac:dyDescent="0.2">
      <c r="A185" s="114"/>
      <c r="B185" s="116" t="str">
        <f>Visangud!C105</f>
        <v>148Y-149Y</v>
      </c>
      <c r="C185" s="116">
        <f>Visangud!R105</f>
        <v>455.64260740169686</v>
      </c>
      <c r="D185" s="10" t="s">
        <v>31</v>
      </c>
      <c r="E185" s="12">
        <f>[1]!ripe(E$180,[1]!juhe($S$7,6),$C185,0)</f>
        <v>11.468001241010722</v>
      </c>
      <c r="F185" s="12">
        <f>[1]!ripe(F$180,[1]!juhe($S$7,6),$C185,0)</f>
        <v>11.694452409650554</v>
      </c>
      <c r="G185" s="12">
        <f>[1]!ripe(G$180,[1]!juhe($S$7,6),$C185,0)</f>
        <v>11.920218334105817</v>
      </c>
      <c r="H185" s="12">
        <f>[1]!ripe(H$180,[1]!juhe($S$7,6),$C185,0)</f>
        <v>12.145182512594657</v>
      </c>
      <c r="I185" s="12">
        <f>[1]!ripe(I$180,[1]!juhe($S$7,6),$C185,0)</f>
        <v>12.369217866173425</v>
      </c>
      <c r="J185" s="12">
        <f>[1]!ripe(J$180,[1]!juhe($S$7,6),$C185,0)</f>
        <v>12.592226476673686</v>
      </c>
      <c r="K185" s="12">
        <f>[1]!ripe(K$180,[1]!juhe($S$7,6),$C185,0)</f>
        <v>12.814119974580787</v>
      </c>
      <c r="L185" s="12">
        <f>[1]!ripe(L$180,[1]!juhe($S$7,6),$C185,0)</f>
        <v>13.034842257268863</v>
      </c>
      <c r="M185" s="12">
        <f>[1]!ripe(M$180,[1]!juhe($S$7,6),$C185,0)</f>
        <v>13.254299263527079</v>
      </c>
      <c r="N185" s="12">
        <f>[1]!ripe(N$180,[1]!juhe($S$7,6),$C185,0)</f>
        <v>13.472450412063491</v>
      </c>
      <c r="O185" s="117"/>
      <c r="Q185"/>
      <c r="R185"/>
      <c r="S185"/>
      <c r="T185"/>
      <c r="U185"/>
      <c r="V185"/>
      <c r="W185"/>
      <c r="X185"/>
      <c r="Y185"/>
    </row>
    <row r="186" spans="1:25" x14ac:dyDescent="0.2">
      <c r="A186" s="118"/>
      <c r="B186" s="116" t="str">
        <f>Visangud!C106</f>
        <v>149Y-150Y</v>
      </c>
      <c r="C186" s="116">
        <f>Visangud!R106</f>
        <v>455.6446558241534</v>
      </c>
      <c r="D186" s="10" t="s">
        <v>31</v>
      </c>
      <c r="E186" s="12">
        <f>[1]!ripe(E$180,[1]!juhe($S$7,6),$C186,0)</f>
        <v>11.468104354124801</v>
      </c>
      <c r="F186" s="12">
        <f>[1]!ripe(F$180,[1]!juhe($S$7,6),$C186,0)</f>
        <v>11.694557558872294</v>
      </c>
      <c r="G186" s="12">
        <f>[1]!ripe(G$180,[1]!juhe($S$7,6),$C186,0)</f>
        <v>11.92032551327393</v>
      </c>
      <c r="H186" s="12">
        <f>[1]!ripe(H$180,[1]!juhe($S$7,6),$C186,0)</f>
        <v>12.145291714500344</v>
      </c>
      <c r="I186" s="12">
        <f>[1]!ripe(I$180,[1]!juhe($S$7,6),$C186,0)</f>
        <v>12.369329082465271</v>
      </c>
      <c r="J186" s="12">
        <f>[1]!ripe(J$180,[1]!juhe($S$7,6),$C186,0)</f>
        <v>12.592339698119858</v>
      </c>
      <c r="K186" s="12">
        <f>[1]!ripe(K$180,[1]!juhe($S$7,6),$C186,0)</f>
        <v>12.814235191154888</v>
      </c>
      <c r="L186" s="12">
        <f>[1]!ripe(L$180,[1]!juhe($S$7,6),$C186,0)</f>
        <v>13.034959458440056</v>
      </c>
      <c r="M186" s="12">
        <f>[1]!ripe(M$180,[1]!juhe($S$7,6),$C186,0)</f>
        <v>13.254418437918787</v>
      </c>
      <c r="N186" s="12">
        <f>[1]!ripe(N$180,[1]!juhe($S$7,6),$C186,0)</f>
        <v>13.472571547934256</v>
      </c>
      <c r="O186" s="132"/>
      <c r="Q186"/>
      <c r="R186"/>
      <c r="S186"/>
      <c r="T186"/>
      <c r="U186"/>
      <c r="V186"/>
      <c r="W186"/>
      <c r="X186"/>
      <c r="Y186"/>
    </row>
    <row r="187" spans="1:25" x14ac:dyDescent="0.2">
      <c r="A187" s="118"/>
      <c r="B187" s="116" t="str">
        <f>Visangud!C107</f>
        <v>150Y-151Y</v>
      </c>
      <c r="C187" s="116">
        <f>Visangud!R107</f>
        <v>472.49829361063547</v>
      </c>
      <c r="D187" s="10" t="s">
        <v>31</v>
      </c>
      <c r="E187" s="12">
        <f>[1]!ripe(E$180,[1]!juhe($S$7,6),$C187,0)</f>
        <v>12.332171714629355</v>
      </c>
      <c r="F187" s="12">
        <f>[1]!ripe(F$180,[1]!juhe($S$7,6),$C187,0)</f>
        <v>12.575687096076836</v>
      </c>
      <c r="G187" s="12">
        <f>[1]!ripe(G$180,[1]!juhe($S$7,6),$C187,0)</f>
        <v>12.818465596809624</v>
      </c>
      <c r="H187" s="12">
        <f>[1]!ripe(H$180,[1]!juhe($S$7,6),$C187,0)</f>
        <v>13.060381936061816</v>
      </c>
      <c r="I187" s="12">
        <f>[1]!ripe(I$180,[1]!juhe($S$7,6),$C187,0)</f>
        <v>13.301299458864383</v>
      </c>
      <c r="J187" s="12">
        <f>[1]!ripe(J$180,[1]!juhe($S$7,6),$C187,0)</f>
        <v>13.541112868431798</v>
      </c>
      <c r="K187" s="12">
        <f>[1]!ripe(K$180,[1]!juhe($S$7,6),$C187,0)</f>
        <v>13.779727136170484</v>
      </c>
      <c r="L187" s="12">
        <f>[1]!ripe(L$180,[1]!juhe($S$7,6),$C187,0)</f>
        <v>14.017081931844924</v>
      </c>
      <c r="M187" s="12">
        <f>[1]!ripe(M$180,[1]!juhe($S$7,6),$C187,0)</f>
        <v>14.253076106267971</v>
      </c>
      <c r="N187" s="12">
        <f>[1]!ripe(N$180,[1]!juhe($S$7,6),$C187,0)</f>
        <v>14.487666020147117</v>
      </c>
      <c r="O187" s="132"/>
      <c r="Q187"/>
      <c r="R187"/>
      <c r="S187"/>
      <c r="T187"/>
      <c r="U187"/>
      <c r="V187"/>
      <c r="W187"/>
      <c r="X187"/>
      <c r="Y187"/>
    </row>
    <row r="188" spans="1:25" x14ac:dyDescent="0.2">
      <c r="A188" s="118"/>
      <c r="B188" s="130"/>
      <c r="C188" s="116">
        <f>Visangud!R108</f>
        <v>0</v>
      </c>
      <c r="D188" s="10" t="s">
        <v>31</v>
      </c>
      <c r="E188" s="12" t="e">
        <f>[1]!ripe(E$180,[1]!juhe($S$7,6),$C188,0)</f>
        <v>#VALUE!</v>
      </c>
      <c r="F188" s="12" t="e">
        <f>[1]!ripe(F$180,[1]!juhe($S$7,6),$C188,0)</f>
        <v>#VALUE!</v>
      </c>
      <c r="G188" s="12" t="e">
        <f>[1]!ripe(G$180,[1]!juhe($S$7,6),$C188,0)</f>
        <v>#VALUE!</v>
      </c>
      <c r="H188" s="12" t="e">
        <f>[1]!ripe(H$180,[1]!juhe($S$7,6),$C188,0)</f>
        <v>#VALUE!</v>
      </c>
      <c r="I188" s="12" t="e">
        <f>[1]!ripe(I$180,[1]!juhe($S$7,6),$C188,0)</f>
        <v>#VALUE!</v>
      </c>
      <c r="J188" s="12" t="e">
        <f>[1]!ripe(J$180,[1]!juhe($S$7,6),$C188,0)</f>
        <v>#VALUE!</v>
      </c>
      <c r="K188" s="12" t="e">
        <f>[1]!ripe(K$180,[1]!juhe($S$7,6),$C188,0)</f>
        <v>#VALUE!</v>
      </c>
      <c r="L188" s="12" t="e">
        <f>[1]!ripe(L$180,[1]!juhe($S$7,6),$C188,0)</f>
        <v>#VALUE!</v>
      </c>
      <c r="M188" s="12" t="e">
        <f>[1]!ripe(M$180,[1]!juhe($S$7,6),$C188,0)</f>
        <v>#VALUE!</v>
      </c>
      <c r="N188" s="12" t="e">
        <f>[1]!ripe(N$180,[1]!juhe($S$7,6),$C188,0)</f>
        <v>#VALUE!</v>
      </c>
      <c r="O188" s="132"/>
      <c r="Q188"/>
      <c r="R188"/>
      <c r="S188"/>
      <c r="T188"/>
      <c r="U188"/>
      <c r="V188"/>
      <c r="W188"/>
      <c r="X188"/>
      <c r="Y188"/>
    </row>
    <row r="189" spans="1:25" s="128" customFormat="1" hidden="1" x14ac:dyDescent="0.2">
      <c r="A189" s="220">
        <v>16</v>
      </c>
      <c r="B189" s="221" t="str">
        <f>Q190</f>
        <v>151Y- 154Y</v>
      </c>
      <c r="C189" s="222">
        <f>R190</f>
        <v>407.58715665367635</v>
      </c>
      <c r="D189" s="133" t="s">
        <v>137</v>
      </c>
      <c r="E189" s="134">
        <f>[1]!Olekuvorrand($C189,$S190,$X190,$W190,$V190,E$4,[1]!juhe($S190,6),TRUE)</f>
        <v>77.019631862640381</v>
      </c>
      <c r="F189" s="134">
        <f>[1]!Olekuvorrand($C189,$S190,$X190,$W190,$V190,F$4,[1]!juhe($S190,6),TRUE)</f>
        <v>75.211226940155029</v>
      </c>
      <c r="G189" s="134">
        <f>[1]!Olekuvorrand($C189,$S190,$X190,$W190,$V190,G$4,[1]!juhe($S190,6),TRUE)</f>
        <v>73.483765125274658</v>
      </c>
      <c r="H189" s="134">
        <f>[1]!Olekuvorrand($C189,$S190,$X190,$W190,$V190,H$4,[1]!juhe($S190,6),TRUE)</f>
        <v>71.833789348602295</v>
      </c>
      <c r="I189" s="134">
        <f>[1]!Olekuvorrand($C189,$S190,$X190,$W190,$V190,I$4,[1]!juhe($S190,6),TRUE)</f>
        <v>70.257604122161865</v>
      </c>
      <c r="J189" s="134">
        <f>[1]!Olekuvorrand($C189,$S190,$X190,$W190,$V190,J$4,[1]!juhe($S190,6),TRUE)</f>
        <v>68.751752376556396</v>
      </c>
      <c r="K189" s="134">
        <f>[1]!Olekuvorrand($C189,$S190,$X190,$W190,$V190,K$4,[1]!juhe($S190,6),TRUE)</f>
        <v>67.312896251678467</v>
      </c>
      <c r="L189" s="134">
        <f>[1]!Olekuvorrand($C189,$S190,$X190,$W190,$V190,L$4,[1]!juhe($S190,6),TRUE)</f>
        <v>65.937578678131104</v>
      </c>
      <c r="M189" s="134">
        <f>[1]!Olekuvorrand($C189,$S190,$X190,$W190,$V190,M$4,[1]!juhe($S190,6),TRUE)</f>
        <v>64.622700214385986</v>
      </c>
      <c r="N189" s="134">
        <f>[1]!Olekuvorrand($C189,$S190,$X190,$W190,$V190,N$4,[1]!juhe($S190,6),TRUE)</f>
        <v>63.364923000335693</v>
      </c>
      <c r="O189" s="223">
        <f>T190</f>
        <v>65</v>
      </c>
      <c r="Q189"/>
      <c r="R189"/>
      <c r="S189"/>
      <c r="T189"/>
      <c r="U189"/>
      <c r="V189"/>
      <c r="W189"/>
      <c r="X189"/>
      <c r="Y189"/>
    </row>
    <row r="190" spans="1:25" s="128" customFormat="1" x14ac:dyDescent="0.2">
      <c r="A190" s="220"/>
      <c r="B190" s="221"/>
      <c r="C190" s="222"/>
      <c r="D190" s="133" t="s">
        <v>32</v>
      </c>
      <c r="E190" s="134">
        <f>E189*[1]!juhe($S190,2)/10</f>
        <v>3500.5422681570053</v>
      </c>
      <c r="F190" s="134">
        <f>F189*[1]!juhe($S190,2)/10</f>
        <v>3418.3502644300461</v>
      </c>
      <c r="G190" s="134">
        <f>G189*[1]!juhe($S190,2)/10</f>
        <v>3339.8371249437332</v>
      </c>
      <c r="H190" s="134">
        <f>H189*[1]!juhe($S190,2)/10</f>
        <v>3264.8457258939743</v>
      </c>
      <c r="I190" s="134">
        <f>I189*[1]!juhe($S190,2)/10</f>
        <v>3193.2081073522568</v>
      </c>
      <c r="J190" s="134">
        <f>J189*[1]!juhe($S190,2)/10</f>
        <v>3124.7671455144882</v>
      </c>
      <c r="K190" s="134">
        <f>K189*[1]!juhe($S190,2)/10</f>
        <v>3059.3711346387863</v>
      </c>
      <c r="L190" s="134">
        <f>L189*[1]!juhe($S190,2)/10</f>
        <v>2996.8629509210587</v>
      </c>
      <c r="M190" s="134">
        <f>M189*[1]!juhe($S190,2)/10</f>
        <v>2937.1017247438431</v>
      </c>
      <c r="N190" s="134">
        <f>N189*[1]!juhe($S190,2)/10</f>
        <v>2879.9357503652573</v>
      </c>
      <c r="O190" s="223"/>
      <c r="Q190" s="137" t="str">
        <f>'Juhtme rež 330'!S$3</f>
        <v>151Y- 154Y</v>
      </c>
      <c r="R190" s="55">
        <f>'Juhtme rež 330'!S$4</f>
        <v>407.58715665367635</v>
      </c>
      <c r="S190" s="3" t="str">
        <f>'Juhtme rež 330'!S$5</f>
        <v>402-AL1/52-ST1A</v>
      </c>
      <c r="T190">
        <f>'Juhtme rež 330'!S$6</f>
        <v>65</v>
      </c>
      <c r="U190">
        <f>'Juhtme rež 330'!S$14</f>
        <v>5</v>
      </c>
      <c r="V190">
        <f>'Juhtme rež 330'!S$15</f>
        <v>6.8023830312019487E-2</v>
      </c>
      <c r="W190">
        <f>'Juhtme rež 330'!S$16</f>
        <v>-5</v>
      </c>
      <c r="X190" s="3">
        <f>'Juhtme rež 330'!S$17</f>
        <v>117.02293157577515</v>
      </c>
      <c r="Y190">
        <v>3</v>
      </c>
    </row>
    <row r="191" spans="1:25" s="128" customFormat="1" x14ac:dyDescent="0.2">
      <c r="A191" s="220"/>
      <c r="B191" s="221"/>
      <c r="C191" s="222"/>
      <c r="D191" s="133" t="str">
        <f>CONCATENATE(Y190,"T, [daN]")</f>
        <v>3T, [daN]</v>
      </c>
      <c r="E191" s="134">
        <f>E190*$Y190</f>
        <v>10501.626804471016</v>
      </c>
      <c r="F191" s="134">
        <f t="shared" ref="F191:N191" si="15">F190*$Y190</f>
        <v>10255.050793290138</v>
      </c>
      <c r="G191" s="134">
        <f t="shared" si="15"/>
        <v>10019.5113748312</v>
      </c>
      <c r="H191" s="134">
        <f t="shared" si="15"/>
        <v>9794.5371776819229</v>
      </c>
      <c r="I191" s="134">
        <f t="shared" si="15"/>
        <v>9579.6243220567703</v>
      </c>
      <c r="J191" s="134">
        <f t="shared" si="15"/>
        <v>9374.3014365434647</v>
      </c>
      <c r="K191" s="134">
        <f t="shared" si="15"/>
        <v>9178.1134039163589</v>
      </c>
      <c r="L191" s="134">
        <f t="shared" si="15"/>
        <v>8990.588852763176</v>
      </c>
      <c r="M191" s="134">
        <f t="shared" si="15"/>
        <v>8811.3051742315292</v>
      </c>
      <c r="N191" s="134">
        <f t="shared" si="15"/>
        <v>8639.8072510957718</v>
      </c>
      <c r="O191" s="223"/>
      <c r="Q191"/>
      <c r="R191"/>
      <c r="S191"/>
      <c r="T191"/>
      <c r="U191"/>
      <c r="V191"/>
      <c r="W191"/>
      <c r="X191"/>
      <c r="Y191"/>
    </row>
    <row r="192" spans="1:25" s="128" customFormat="1" x14ac:dyDescent="0.2">
      <c r="A192" s="220"/>
      <c r="B192" s="221"/>
      <c r="C192" s="222"/>
      <c r="D192" s="133" t="s">
        <v>31</v>
      </c>
      <c r="E192" s="135">
        <f>[1]!ripe([1]!Olekuvorrand($C189,$S190,$X190,$W190,$V190,E$4,[1]!juhe($S190,6),TRUE),[1]!juhe($S190,6),$C189,0)</f>
        <v>8.9243696297322401</v>
      </c>
      <c r="F192" s="135">
        <f>[1]!ripe([1]!Olekuvorrand($C189,$S190,$X190,$W190,$V190,F$4,[1]!juhe($S190,6),TRUE),[1]!juhe($S190,6),$C189,0)</f>
        <v>9.1389502797903504</v>
      </c>
      <c r="G192" s="135">
        <f>[1]!ripe([1]!Olekuvorrand($C189,$S190,$X190,$W190,$V190,G$4,[1]!juhe($S190,6),TRUE),[1]!juhe($S190,6),$C189,0)</f>
        <v>9.353789402547795</v>
      </c>
      <c r="H192" s="135">
        <f>[1]!ripe([1]!Olekuvorrand($C189,$S190,$X190,$W190,$V190,H$4,[1]!juhe($S190,6),TRUE),[1]!juhe($S190,6),$C189,0)</f>
        <v>9.5686399077801045</v>
      </c>
      <c r="I192" s="135">
        <f>[1]!ripe([1]!Olekuvorrand($C189,$S190,$X190,$W190,$V190,I$4,[1]!juhe($S190,6),TRUE),[1]!juhe($S190,6),$C189,0)</f>
        <v>9.7833063349692146</v>
      </c>
      <c r="J192" s="135">
        <f>[1]!ripe([1]!Olekuvorrand($C189,$S190,$X190,$W190,$V190,J$4,[1]!juhe($S190,6),TRUE),[1]!juhe($S190,6),$C189,0)</f>
        <v>9.9975875483645833</v>
      </c>
      <c r="K192" s="135">
        <f>[1]!ripe([1]!Olekuvorrand($C189,$S190,$X190,$W190,$V190,K$4,[1]!juhe($S190,6),TRUE),[1]!juhe($S190,6),$C189,0)</f>
        <v>10.211292363920027</v>
      </c>
      <c r="L192" s="135">
        <f>[1]!ripe([1]!Olekuvorrand($C189,$S190,$X190,$W190,$V190,L$4,[1]!juhe($S190,6),TRUE),[1]!juhe($S190,6),$C189,0)</f>
        <v>10.424278192612384</v>
      </c>
      <c r="M192" s="135">
        <f>[1]!ripe([1]!Olekuvorrand($C189,$S190,$X190,$W190,$V190,M$4,[1]!juhe($S190,6),TRUE),[1]!juhe($S190,6),$C189,0)</f>
        <v>10.636381042695746</v>
      </c>
      <c r="N192" s="135">
        <f>[1]!ripe([1]!Olekuvorrand($C189,$S190,$X190,$W190,$V190,N$4,[1]!juhe($S190,6),TRUE),[1]!juhe($S190,6),$C189,0)</f>
        <v>10.847510435457547</v>
      </c>
      <c r="O192" s="223"/>
      <c r="Q192"/>
      <c r="R192"/>
      <c r="S192"/>
      <c r="T192"/>
      <c r="U192"/>
      <c r="V192"/>
      <c r="W192"/>
      <c r="X192"/>
      <c r="Y192"/>
    </row>
    <row r="193" spans="1:25" s="128" customFormat="1" x14ac:dyDescent="0.2">
      <c r="A193" s="220"/>
      <c r="B193" s="221"/>
      <c r="C193" s="222"/>
      <c r="D193" s="133" t="s">
        <v>247</v>
      </c>
      <c r="E193" s="135">
        <f>[1]!ripe([1]!Olekuvorrand($C189,$S190,$X190,$W190,$V190,E$4,[1]!juhe($S190,6)),[1]!juhe($S190,6),$C189,0)</f>
        <v>9.4165894267736618</v>
      </c>
      <c r="F193" s="135">
        <f>[1]!ripe([1]!Olekuvorrand($C189,$S190,$X190,$W190,$V190,F$4,[1]!juhe($S190,6)),[1]!juhe($S190,6),$C189,0)</f>
        <v>9.6512525170830408</v>
      </c>
      <c r="G193" s="135">
        <f>[1]!ripe([1]!Olekuvorrand($C189,$S190,$X190,$W190,$V190,G$4,[1]!juhe($S190,6)),[1]!juhe($S190,6),$C189,0)</f>
        <v>9.8845563559166756</v>
      </c>
      <c r="H193" s="135">
        <f>[1]!ripe([1]!Olekuvorrand($C189,$S190,$X190,$W190,$V190,H$4,[1]!juhe($S190,6)),[1]!juhe($S190,6),$C189,0)</f>
        <v>10.116303347757581</v>
      </c>
      <c r="I193" s="135">
        <f>[1]!ripe([1]!Olekuvorrand($C189,$S190,$X190,$W190,$V190,I$4,[1]!juhe($S190,6)),[1]!juhe($S190,6),$C189,0)</f>
        <v>10.346370536587589</v>
      </c>
      <c r="J193" s="135">
        <f>[1]!ripe([1]!Olekuvorrand($C189,$S190,$X190,$W190,$V190,J$4,[1]!juhe($S190,6)),[1]!juhe($S190,6),$C189,0)</f>
        <v>10.574641364615616</v>
      </c>
      <c r="K193" s="135">
        <f>[1]!ripe([1]!Olekuvorrand($C189,$S190,$X190,$W190,$V190,K$4,[1]!juhe($S190,6)),[1]!juhe($S190,6),$C189,0)</f>
        <v>10.80101804249024</v>
      </c>
      <c r="L193" s="135">
        <f>[1]!ripe([1]!Olekuvorrand($C189,$S190,$X190,$W190,$V190,L$4,[1]!juhe($S190,6)),[1]!juhe($S190,6),$C189,0)</f>
        <v>11.025437936440603</v>
      </c>
      <c r="M193" s="135">
        <f>[1]!ripe([1]!Olekuvorrand($C189,$S190,$X190,$W190,$V190,M$4,[1]!juhe($S190,6)),[1]!juhe($S190,6),$C189,0)</f>
        <v>11.247850352742853</v>
      </c>
      <c r="N193" s="135">
        <f>[1]!ripe([1]!Olekuvorrand($C189,$S190,$X190,$W190,$V190,N$4,[1]!juhe($S190,6)),[1]!juhe($S190,6),$C189,0)</f>
        <v>11.468187417942259</v>
      </c>
      <c r="O193" s="223"/>
      <c r="Q193"/>
      <c r="R193"/>
      <c r="S193"/>
      <c r="T193"/>
      <c r="U193"/>
      <c r="V193"/>
      <c r="W193"/>
      <c r="X193"/>
      <c r="Y193"/>
    </row>
    <row r="194" spans="1:25" x14ac:dyDescent="0.2">
      <c r="A194" s="114"/>
      <c r="B194" s="116" t="str">
        <f>Visangud!C108</f>
        <v>151Y-152Y</v>
      </c>
      <c r="C194" s="116">
        <f>Visangud!S108</f>
        <v>247.13679999999999</v>
      </c>
      <c r="D194" s="10" t="s">
        <v>31</v>
      </c>
      <c r="E194" s="12">
        <f>[1]!ripe(E$189,[1]!juhe($S$7,6),$C194,0)</f>
        <v>3.28103910339185</v>
      </c>
      <c r="F194" s="12">
        <f>[1]!ripe(F$189,[1]!juhe($S$7,6),$C194,0)</f>
        <v>3.3599295497631338</v>
      </c>
      <c r="G194" s="12">
        <f>[1]!ripe(G$189,[1]!juhe($S$7,6),$C194,0)</f>
        <v>3.4389150234661909</v>
      </c>
      <c r="H194" s="12">
        <f>[1]!ripe(H$189,[1]!juhe($S$7,6),$C194,0)</f>
        <v>3.5179046819292563</v>
      </c>
      <c r="I194" s="12">
        <f>[1]!ripe(I$189,[1]!juhe($S$7,6),$C194,0)</f>
        <v>3.5968266642109361</v>
      </c>
      <c r="J194" s="12">
        <f>[1]!ripe(J$189,[1]!juhe($S$7,6),$C194,0)</f>
        <v>3.6756070228740447</v>
      </c>
      <c r="K194" s="12">
        <f>[1]!ripe(K$189,[1]!juhe($S$7,6),$C194,0)</f>
        <v>3.7541754692194917</v>
      </c>
      <c r="L194" s="12">
        <f>[1]!ripe(L$189,[1]!juhe($S$7,6),$C194,0)</f>
        <v>3.8324795804790459</v>
      </c>
      <c r="M194" s="12">
        <f>[1]!ripe(M$189,[1]!juhe($S$7,6),$C194,0)</f>
        <v>3.9104590651863873</v>
      </c>
      <c r="N194" s="12">
        <f>[1]!ripe(N$189,[1]!juhe($S$7,6),$C194,0)</f>
        <v>3.9880806588974975</v>
      </c>
      <c r="O194" s="117"/>
      <c r="Q194"/>
      <c r="R194"/>
      <c r="S194"/>
      <c r="T194"/>
      <c r="U194"/>
      <c r="V194"/>
      <c r="W194"/>
      <c r="X194"/>
      <c r="Y194"/>
    </row>
    <row r="195" spans="1:25" x14ac:dyDescent="0.2">
      <c r="A195" s="243"/>
      <c r="B195" s="116" t="str">
        <f>Visangud!C109</f>
        <v>152Y-153Y</v>
      </c>
      <c r="C195" s="116">
        <f>Visangud!S109</f>
        <v>420.36619999999999</v>
      </c>
      <c r="D195" s="10" t="s">
        <v>31</v>
      </c>
      <c r="E195" s="12">
        <f>[1]!ripe(E$189,[1]!juhe($S$7,6),$C195,0)</f>
        <v>9.4927522407892866</v>
      </c>
      <c r="F195" s="12">
        <f>[1]!ripe(F$189,[1]!juhe($S$7,6),$C195,0)</f>
        <v>9.7209992802085026</v>
      </c>
      <c r="G195" s="12">
        <f>[1]!ripe(G$189,[1]!juhe($S$7,6),$C195,0)</f>
        <v>9.9495212541494364</v>
      </c>
      <c r="H195" s="12">
        <f>[1]!ripe(H$189,[1]!juhe($S$7,6),$C195,0)</f>
        <v>10.17805533550168</v>
      </c>
      <c r="I195" s="12">
        <f>[1]!ripe(I$189,[1]!juhe($S$7,6),$C195,0)</f>
        <v>10.406393615096537</v>
      </c>
      <c r="J195" s="12">
        <f>[1]!ripe(J$189,[1]!juhe($S$7,6),$C195,0)</f>
        <v>10.634322147083951</v>
      </c>
      <c r="K195" s="12">
        <f>[1]!ripe(K$189,[1]!juhe($S$7,6),$C195,0)</f>
        <v>10.861637571130576</v>
      </c>
      <c r="L195" s="12">
        <f>[1]!ripe(L$189,[1]!juhe($S$7,6),$C195,0)</f>
        <v>11.088188216885978</v>
      </c>
      <c r="M195" s="12">
        <f>[1]!ripe(M$189,[1]!juhe($S$7,6),$C195,0)</f>
        <v>11.313799648162725</v>
      </c>
      <c r="N195" s="12">
        <f>[1]!ripe(N$189,[1]!juhe($S$7,6),$C195,0)</f>
        <v>11.538375623765408</v>
      </c>
      <c r="O195" s="245"/>
      <c r="Q195"/>
      <c r="R195"/>
      <c r="S195"/>
      <c r="T195"/>
      <c r="U195"/>
      <c r="V195"/>
      <c r="W195"/>
      <c r="X195"/>
      <c r="Y195"/>
    </row>
    <row r="196" spans="1:25" x14ac:dyDescent="0.2">
      <c r="A196" s="243"/>
      <c r="B196" s="116" t="str">
        <f>Visangud!C110</f>
        <v>153Y-154Y</v>
      </c>
      <c r="C196" s="116">
        <f>Visangud!S110</f>
        <v>461.26859999999999</v>
      </c>
      <c r="D196" s="10" t="s">
        <v>31</v>
      </c>
      <c r="E196" s="12">
        <f>[1]!ripe(E$189,[1]!juhe($S$7,6),$C196,0)</f>
        <v>11.429950562980137</v>
      </c>
      <c r="F196" s="12">
        <f>[1]!ripe(F$189,[1]!juhe($S$7,6),$C196,0)</f>
        <v>11.704776273220238</v>
      </c>
      <c r="G196" s="12">
        <f>[1]!ripe(G$189,[1]!juhe($S$7,6),$C196,0)</f>
        <v>11.97993302422824</v>
      </c>
      <c r="H196" s="12">
        <f>[1]!ripe(H$189,[1]!juhe($S$7,6),$C196,0)</f>
        <v>12.255104353422759</v>
      </c>
      <c r="I196" s="12">
        <f>[1]!ripe(I$189,[1]!juhe($S$7,6),$C196,0)</f>
        <v>12.530039923340059</v>
      </c>
      <c r="J196" s="12">
        <f>[1]!ripe(J$189,[1]!juhe($S$7,6),$C196,0)</f>
        <v>12.804482127921622</v>
      </c>
      <c r="K196" s="12">
        <f>[1]!ripe(K$189,[1]!juhe($S$7,6),$C196,0)</f>
        <v>13.078186106825823</v>
      </c>
      <c r="L196" s="12">
        <f>[1]!ripe(L$189,[1]!juhe($S$7,6),$C196,0)</f>
        <v>13.350969238136132</v>
      </c>
      <c r="M196" s="12">
        <f>[1]!ripe(M$189,[1]!juhe($S$7,6),$C196,0)</f>
        <v>13.622621488245001</v>
      </c>
      <c r="N196" s="12">
        <f>[1]!ripe(N$189,[1]!juhe($S$7,6),$C196,0)</f>
        <v>13.893026975890834</v>
      </c>
      <c r="O196" s="245"/>
      <c r="Q196"/>
      <c r="R196"/>
      <c r="S196"/>
      <c r="T196"/>
      <c r="U196"/>
      <c r="V196"/>
      <c r="W196"/>
      <c r="X196"/>
      <c r="Y196"/>
    </row>
    <row r="197" spans="1:25" x14ac:dyDescent="0.2">
      <c r="A197" s="243"/>
      <c r="B197" s="116"/>
      <c r="C197" s="116">
        <f>Visangud!S111</f>
        <v>0</v>
      </c>
      <c r="D197" s="10" t="s">
        <v>31</v>
      </c>
      <c r="E197" s="12" t="e">
        <f>[1]!ripe(E$189,[1]!juhe($S$7,6),$C197,0)</f>
        <v>#VALUE!</v>
      </c>
      <c r="F197" s="12" t="e">
        <f>[1]!ripe(F$189,[1]!juhe($S$7,6),$C197,0)</f>
        <v>#VALUE!</v>
      </c>
      <c r="G197" s="12" t="e">
        <f>[1]!ripe(G$189,[1]!juhe($S$7,6),$C197,0)</f>
        <v>#VALUE!</v>
      </c>
      <c r="H197" s="12" t="e">
        <f>[1]!ripe(H$189,[1]!juhe($S$7,6),$C197,0)</f>
        <v>#VALUE!</v>
      </c>
      <c r="I197" s="12" t="e">
        <f>[1]!ripe(I$189,[1]!juhe($S$7,6),$C197,0)</f>
        <v>#VALUE!</v>
      </c>
      <c r="J197" s="12" t="e">
        <f>[1]!ripe(J$189,[1]!juhe($S$7,6),$C197,0)</f>
        <v>#VALUE!</v>
      </c>
      <c r="K197" s="12" t="e">
        <f>[1]!ripe(K$189,[1]!juhe($S$7,6),$C197,0)</f>
        <v>#VALUE!</v>
      </c>
      <c r="L197" s="12" t="e">
        <f>[1]!ripe(L$189,[1]!juhe($S$7,6),$C197,0)</f>
        <v>#VALUE!</v>
      </c>
      <c r="M197" s="12" t="e">
        <f>[1]!ripe(M$189,[1]!juhe($S$7,6),$C197,0)</f>
        <v>#VALUE!</v>
      </c>
      <c r="N197" s="12" t="e">
        <f>[1]!ripe(N$189,[1]!juhe($S$7,6),$C197,0)</f>
        <v>#VALUE!</v>
      </c>
      <c r="O197" s="245"/>
      <c r="Q197"/>
      <c r="R197"/>
      <c r="S197"/>
      <c r="T197"/>
      <c r="U197"/>
      <c r="V197"/>
      <c r="W197"/>
      <c r="X197"/>
      <c r="Y197"/>
    </row>
    <row r="198" spans="1:25" s="128" customFormat="1" ht="12.75" hidden="1" customHeight="1" x14ac:dyDescent="0.2">
      <c r="A198" s="172">
        <v>1</v>
      </c>
      <c r="B198" s="173" t="e">
        <f>#REF!</f>
        <v>#REF!</v>
      </c>
      <c r="C198" s="174" t="e">
        <f>#REF!</f>
        <v>#REF!</v>
      </c>
      <c r="D198" s="133" t="s">
        <v>137</v>
      </c>
      <c r="E198" s="134" t="e">
        <f>[1]!Olekuvorrand($C198,#REF!,#REF!,#REF!,#REF!,E$4,[1]!juhe(#REF!,6),TRUE)</f>
        <v>#VALUE!</v>
      </c>
      <c r="F198" s="134" t="e">
        <f>[1]!Olekuvorrand($C198,#REF!,#REF!,#REF!,#REF!,F$4,[1]!juhe(#REF!,6),TRUE)</f>
        <v>#VALUE!</v>
      </c>
      <c r="G198" s="134" t="e">
        <f>[1]!Olekuvorrand($C198,#REF!,#REF!,#REF!,#REF!,G$4,[1]!juhe(#REF!,6),TRUE)</f>
        <v>#VALUE!</v>
      </c>
      <c r="H198" s="134" t="e">
        <f>[1]!Olekuvorrand($C198,#REF!,#REF!,#REF!,#REF!,H$4,[1]!juhe(#REF!,6),TRUE)</f>
        <v>#VALUE!</v>
      </c>
      <c r="I198" s="134" t="e">
        <f>[1]!Olekuvorrand($C198,#REF!,#REF!,#REF!,#REF!,I$4,[1]!juhe(#REF!,6),TRUE)</f>
        <v>#VALUE!</v>
      </c>
      <c r="J198" s="134" t="e">
        <f>[1]!Olekuvorrand($C198,#REF!,#REF!,#REF!,#REF!,J$4,[1]!juhe(#REF!,6),TRUE)</f>
        <v>#VALUE!</v>
      </c>
      <c r="K198" s="134" t="e">
        <f>[1]!Olekuvorrand($C198,#REF!,#REF!,#REF!,#REF!,K$4,[1]!juhe(#REF!,6),TRUE)</f>
        <v>#VALUE!</v>
      </c>
      <c r="L198" s="134" t="e">
        <f>[1]!Olekuvorrand($C198,#REF!,#REF!,#REF!,#REF!,L$4,[1]!juhe(#REF!,6),TRUE)</f>
        <v>#VALUE!</v>
      </c>
      <c r="M198" s="134" t="e">
        <f>[1]!Olekuvorrand($C198,#REF!,#REF!,#REF!,#REF!,M$4,[1]!juhe(#REF!,6),TRUE)</f>
        <v>#VALUE!</v>
      </c>
      <c r="N198" s="134" t="e">
        <f>[1]!Olekuvorrand($C198,#REF!,#REF!,#REF!,#REF!,N$4,[1]!juhe(#REF!,6),TRUE)</f>
        <v>#VALUE!</v>
      </c>
      <c r="O198" s="175" t="e">
        <f>#REF!</f>
        <v>#REF!</v>
      </c>
      <c r="Q198"/>
      <c r="R198"/>
      <c r="S198"/>
      <c r="T198"/>
      <c r="U198"/>
      <c r="V198"/>
      <c r="W198"/>
      <c r="X198"/>
      <c r="Y198"/>
    </row>
    <row r="199" spans="1:25" s="128" customFormat="1" hidden="1" x14ac:dyDescent="0.2">
      <c r="A199" s="220">
        <v>17</v>
      </c>
      <c r="B199" s="221" t="str">
        <f>Q200</f>
        <v>154Y- 156Y</v>
      </c>
      <c r="C199" s="222">
        <f>R200</f>
        <v>360.0712441914219</v>
      </c>
      <c r="D199" s="133" t="s">
        <v>137</v>
      </c>
      <c r="E199" s="134">
        <f>[1]!Olekuvorrand($C199,$S200,$X200,$W200,$V200,E$4,[1]!juhe($S200,6),TRUE)</f>
        <v>79.323947429656982</v>
      </c>
      <c r="F199" s="134">
        <f>[1]!Olekuvorrand($C199,$S200,$X200,$W200,$V200,F$4,[1]!juhe($S200,6),TRUE)</f>
        <v>77.118337154388428</v>
      </c>
      <c r="G199" s="134">
        <f>[1]!Olekuvorrand($C199,$S200,$X200,$W200,$V200,G$4,[1]!juhe($S200,6),TRUE)</f>
        <v>75.01596212387085</v>
      </c>
      <c r="H199" s="134">
        <f>[1]!Olekuvorrand($C199,$S200,$X200,$W200,$V200,H$4,[1]!juhe($S200,6),TRUE)</f>
        <v>73.013484477996826</v>
      </c>
      <c r="I199" s="134">
        <f>[1]!Olekuvorrand($C199,$S200,$X200,$W200,$V200,I$4,[1]!juhe($S200,6),TRUE)</f>
        <v>71.107089519500732</v>
      </c>
      <c r="J199" s="134">
        <f>[1]!Olekuvorrand($C199,$S200,$X200,$W200,$V200,J$4,[1]!juhe($S200,6),TRUE)</f>
        <v>69.292724132537842</v>
      </c>
      <c r="K199" s="134">
        <f>[1]!Olekuvorrand($C199,$S200,$X200,$W200,$V200,K$4,[1]!juhe($S200,6),TRUE)</f>
        <v>67.566335201263428</v>
      </c>
      <c r="L199" s="134">
        <f>[1]!Olekuvorrand($C199,$S200,$X200,$W200,$V200,L$4,[1]!juhe($S200,6),TRUE)</f>
        <v>65.923869609832764</v>
      </c>
      <c r="M199" s="134">
        <f>[1]!Olekuvorrand($C199,$S200,$X200,$W200,$V200,M$4,[1]!juhe($S200,6),TRUE)</f>
        <v>64.361035823822021</v>
      </c>
      <c r="N199" s="134">
        <f>[1]!Olekuvorrand($C199,$S200,$X200,$W200,$V200,N$4,[1]!juhe($S200,6),TRUE)</f>
        <v>62.873899936676025</v>
      </c>
      <c r="O199" s="223">
        <f>T200</f>
        <v>65</v>
      </c>
      <c r="Q199"/>
      <c r="R199"/>
      <c r="S199"/>
      <c r="T199"/>
      <c r="U199"/>
      <c r="V199"/>
      <c r="W199"/>
      <c r="X199"/>
      <c r="Y199"/>
    </row>
    <row r="200" spans="1:25" s="128" customFormat="1" x14ac:dyDescent="0.2">
      <c r="A200" s="220"/>
      <c r="B200" s="221"/>
      <c r="C200" s="222"/>
      <c r="D200" s="133" t="s">
        <v>32</v>
      </c>
      <c r="E200" s="134">
        <f>E199*[1]!juhe($S200,2)/10</f>
        <v>3605.2734106779099</v>
      </c>
      <c r="F200" s="134">
        <f>F199*[1]!juhe($S200,2)/10</f>
        <v>3505.028423666954</v>
      </c>
      <c r="G200" s="134">
        <f>G199*[1]!juhe($S200,2)/10</f>
        <v>3409.4754785299301</v>
      </c>
      <c r="H200" s="134">
        <f>H199*[1]!juhe($S200,2)/10</f>
        <v>3318.4628695249557</v>
      </c>
      <c r="I200" s="134">
        <f>I199*[1]!juhe($S200,2)/10</f>
        <v>3231.8172186613083</v>
      </c>
      <c r="J200" s="134">
        <f>J199*[1]!juhe($S200,2)/10</f>
        <v>3149.3543118238449</v>
      </c>
      <c r="K200" s="134">
        <f>K199*[1]!juhe($S200,2)/10</f>
        <v>3070.8899348974228</v>
      </c>
      <c r="L200" s="134">
        <f>L199*[1]!juhe($S200,2)/10</f>
        <v>2996.2398737668991</v>
      </c>
      <c r="M200" s="134">
        <f>M199*[1]!juhe($S200,2)/10</f>
        <v>2925.2090781927109</v>
      </c>
      <c r="N200" s="134">
        <f>N199*[1]!juhe($S200,2)/10</f>
        <v>2857.6187521219254</v>
      </c>
      <c r="O200" s="223"/>
      <c r="Q200" s="137" t="str">
        <f>'Juhtme rež 330'!T$3</f>
        <v>154Y- 156Y</v>
      </c>
      <c r="R200" s="55">
        <f>'Juhtme rež 330'!T$4</f>
        <v>360.0712441914219</v>
      </c>
      <c r="S200" s="3" t="str">
        <f>'Juhtme rež 330'!T$5</f>
        <v>402-AL1/52-ST1A</v>
      </c>
      <c r="T200">
        <f>'Juhtme rež 330'!T$6</f>
        <v>65</v>
      </c>
      <c r="U200">
        <f>'Juhtme rež 330'!T$14</f>
        <v>5</v>
      </c>
      <c r="V200">
        <f>'Juhtme rež 330'!T$15</f>
        <v>6.8195668128227527E-2</v>
      </c>
      <c r="W200">
        <f>'Juhtme rež 330'!T$16</f>
        <v>-5</v>
      </c>
      <c r="X200" s="3">
        <f>'Juhtme rež 330'!T$17</f>
        <v>114.65412378311157</v>
      </c>
      <c r="Y200">
        <v>3</v>
      </c>
    </row>
    <row r="201" spans="1:25" s="128" customFormat="1" x14ac:dyDescent="0.2">
      <c r="A201" s="220"/>
      <c r="B201" s="221"/>
      <c r="C201" s="222"/>
      <c r="D201" s="133" t="str">
        <f>CONCATENATE(Y200,"T, [daN]")</f>
        <v>3T, [daN]</v>
      </c>
      <c r="E201" s="134">
        <f>E200*$Y200</f>
        <v>10815.82023203373</v>
      </c>
      <c r="F201" s="134">
        <f t="shared" ref="F201:N201" si="16">F200*$Y200</f>
        <v>10515.085271000862</v>
      </c>
      <c r="G201" s="134">
        <f t="shared" si="16"/>
        <v>10228.42643558979</v>
      </c>
      <c r="H201" s="134">
        <f t="shared" si="16"/>
        <v>9955.3886085748672</v>
      </c>
      <c r="I201" s="134">
        <f t="shared" si="16"/>
        <v>9695.4516559839249</v>
      </c>
      <c r="J201" s="134">
        <f t="shared" si="16"/>
        <v>9448.0629354715347</v>
      </c>
      <c r="K201" s="134">
        <f t="shared" si="16"/>
        <v>9212.6698046922684</v>
      </c>
      <c r="L201" s="134">
        <f t="shared" si="16"/>
        <v>8988.7196213006973</v>
      </c>
      <c r="M201" s="134">
        <f t="shared" si="16"/>
        <v>8775.6272345781326</v>
      </c>
      <c r="N201" s="134">
        <f t="shared" si="16"/>
        <v>8572.8562563657761</v>
      </c>
      <c r="O201" s="223"/>
      <c r="Q201"/>
      <c r="R201"/>
      <c r="S201"/>
      <c r="T201"/>
      <c r="U201"/>
      <c r="V201"/>
      <c r="W201"/>
      <c r="X201"/>
      <c r="Y201"/>
    </row>
    <row r="202" spans="1:25" s="128" customFormat="1" x14ac:dyDescent="0.2">
      <c r="A202" s="220"/>
      <c r="B202" s="221"/>
      <c r="C202" s="222"/>
      <c r="D202" s="133" t="s">
        <v>31</v>
      </c>
      <c r="E202" s="135">
        <f>[1]!ripe([1]!Olekuvorrand($C199,$S200,$X200,$W200,$V200,E$4,[1]!juhe($S200,6),TRUE),[1]!juhe($S200,6),$C199,0)</f>
        <v>6.7625512197662223</v>
      </c>
      <c r="F202" s="135">
        <f>[1]!ripe([1]!Olekuvorrand($C199,$S200,$X200,$W200,$V200,F$4,[1]!juhe($S200,6),TRUE),[1]!juhe($S200,6),$C199,0)</f>
        <v>6.9559624499316994</v>
      </c>
      <c r="G202" s="135">
        <f>[1]!ripe([1]!Olekuvorrand($C199,$S200,$X200,$W200,$V200,G$4,[1]!juhe($S200,6),TRUE),[1]!juhe($S200,6),$C199,0)</f>
        <v>7.1509081835317856</v>
      </c>
      <c r="H202" s="135">
        <f>[1]!ripe([1]!Olekuvorrand($C199,$S200,$X200,$W200,$V200,H$4,[1]!juhe($S200,6),TRUE),[1]!juhe($S200,6),$C199,0)</f>
        <v>7.3470299531966115</v>
      </c>
      <c r="I202" s="135">
        <f>[1]!ripe([1]!Olekuvorrand($C199,$S200,$X200,$W200,$V200,I$4,[1]!juhe($S200,6),TRUE),[1]!juhe($S200,6),$C199,0)</f>
        <v>7.5440052612473316</v>
      </c>
      <c r="J202" s="135">
        <f>[1]!ripe([1]!Olekuvorrand($C199,$S200,$X200,$W200,$V200,J$4,[1]!juhe($S200,6),TRUE),[1]!juhe($S200,6),$C199,0)</f>
        <v>7.7415380065164099</v>
      </c>
      <c r="K202" s="135">
        <f>[1]!ripe([1]!Olekuvorrand($C199,$S200,$X200,$W200,$V200,K$4,[1]!juhe($S200,6),TRUE),[1]!juhe($S200,6),$C199,0)</f>
        <v>7.9393422160488551</v>
      </c>
      <c r="L202" s="135">
        <f>[1]!ripe([1]!Olekuvorrand($C199,$S200,$X200,$W200,$V200,L$4,[1]!juhe($S200,6),TRUE),[1]!juhe($S200,6),$C199,0)</f>
        <v>8.137147601042642</v>
      </c>
      <c r="M202" s="135">
        <f>[1]!ripe([1]!Olekuvorrand($C199,$S200,$X200,$W200,$V200,M$4,[1]!juhe($S200,6),TRUE),[1]!juhe($S200,6),$C199,0)</f>
        <v>8.3347362356860693</v>
      </c>
      <c r="N202" s="135">
        <f>[1]!ripe([1]!Olekuvorrand($C199,$S200,$X200,$W200,$V200,N$4,[1]!juhe($S200,6),TRUE),[1]!juhe($S200,6),$C199,0)</f>
        <v>8.5318750385672075</v>
      </c>
      <c r="O202" s="223"/>
      <c r="Q202"/>
      <c r="R202"/>
      <c r="S202"/>
      <c r="T202"/>
      <c r="U202"/>
      <c r="V202"/>
      <c r="W202"/>
      <c r="X202"/>
      <c r="Y202"/>
    </row>
    <row r="203" spans="1:25" s="128" customFormat="1" x14ac:dyDescent="0.2">
      <c r="A203" s="220"/>
      <c r="B203" s="221"/>
      <c r="C203" s="222"/>
      <c r="D203" s="133" t="s">
        <v>247</v>
      </c>
      <c r="E203" s="135">
        <f>[1]!ripe([1]!Olekuvorrand($C199,$S200,$X200,$W200,$V200,E$4,[1]!juhe($S200,6)),[1]!juhe($S200,6),$C199,0)</f>
        <v>7.1648443907883781</v>
      </c>
      <c r="F203" s="135">
        <f>[1]!ripe([1]!Olekuvorrand($C199,$S200,$X200,$W200,$V200,F$4,[1]!juhe($S200,6)),[1]!juhe($S200,6),$C199,0)</f>
        <v>7.3837751391723465</v>
      </c>
      <c r="G203" s="135">
        <f>[1]!ripe([1]!Olekuvorrand($C199,$S200,$X200,$W200,$V200,G$4,[1]!juhe($S200,6)),[1]!juhe($S200,6),$C199,0)</f>
        <v>7.6023525920324078</v>
      </c>
      <c r="H203" s="135">
        <f>[1]!ripe([1]!Olekuvorrand($C199,$S200,$X200,$W200,$V200,H$4,[1]!juhe($S200,6)),[1]!juhe($S200,6),$C199,0)</f>
        <v>7.8202287306044722</v>
      </c>
      <c r="I203" s="135">
        <f>[1]!ripe([1]!Olekuvorrand($C199,$S200,$X200,$W200,$V200,I$4,[1]!juhe($S200,6)),[1]!juhe($S200,6),$C199,0)</f>
        <v>8.0371284905714599</v>
      </c>
      <c r="J203" s="135">
        <f>[1]!ripe([1]!Olekuvorrand($C199,$S200,$X200,$W200,$V200,J$4,[1]!juhe($S200,6)),[1]!juhe($S200,6),$C199,0)</f>
        <v>8.2528042634356495</v>
      </c>
      <c r="K203" s="135">
        <f>[1]!ripe([1]!Olekuvorrand($C199,$S200,$X200,$W200,$V200,K$4,[1]!juhe($S200,6)),[1]!juhe($S200,6),$C199,0)</f>
        <v>8.4670347564391353</v>
      </c>
      <c r="L203" s="135">
        <f>[1]!ripe([1]!Olekuvorrand($C199,$S200,$X200,$W200,$V200,L$4,[1]!juhe($S200,6)),[1]!juhe($S200,6),$C199,0)</f>
        <v>8.6796560215776051</v>
      </c>
      <c r="M203" s="135">
        <f>[1]!ripe([1]!Olekuvorrand($C199,$S200,$X200,$W200,$V200,M$4,[1]!juhe($S200,6)),[1]!juhe($S200,6),$C199,0)</f>
        <v>8.8905307766585633</v>
      </c>
      <c r="N203" s="135">
        <f>[1]!ripe([1]!Olekuvorrand($C199,$S200,$X200,$W200,$V200,N$4,[1]!juhe($S200,6)),[1]!juhe($S200,6),$C199,0)</f>
        <v>9.0995435512486118</v>
      </c>
      <c r="O203" s="223"/>
      <c r="Q203"/>
      <c r="R203"/>
      <c r="S203"/>
      <c r="T203"/>
      <c r="U203"/>
      <c r="V203"/>
      <c r="W203"/>
      <c r="X203"/>
      <c r="Y203"/>
    </row>
    <row r="204" spans="1:25" x14ac:dyDescent="0.2">
      <c r="A204" s="114"/>
      <c r="B204" s="116" t="str">
        <f>Visangud!C111</f>
        <v>154Y-155Y</v>
      </c>
      <c r="C204" s="116">
        <f>Visangud!T111</f>
        <v>368.31595673986561</v>
      </c>
      <c r="D204" s="10" t="s">
        <v>31</v>
      </c>
      <c r="E204" s="12">
        <f>[1]!ripe(E$199,[1]!juhe($S$7,6),$C204,0)</f>
        <v>7.0757871070783231</v>
      </c>
      <c r="F204" s="12">
        <f>[1]!ripe(F$199,[1]!juhe($S$7,6),$C204,0)</f>
        <v>7.2781569885468667</v>
      </c>
      <c r="G204" s="12">
        <f>[1]!ripe(G$199,[1]!juhe($S$7,6),$C204,0)</f>
        <v>7.4821324504044551</v>
      </c>
      <c r="H204" s="12">
        <f>[1]!ripe(H$199,[1]!juhe($S$7,6),$C204,0)</f>
        <v>7.6873384213634051</v>
      </c>
      <c r="I204" s="12">
        <f>[1]!ripe(I$199,[1]!juhe($S$7,6),$C204,0)</f>
        <v>7.8934374659139683</v>
      </c>
      <c r="J204" s="12">
        <f>[1]!ripe(J$199,[1]!juhe($S$7,6),$C204,0)</f>
        <v>8.1001197677227008</v>
      </c>
      <c r="K204" s="12">
        <f>[1]!ripe(K$199,[1]!juhe($S$7,6),$C204,0)</f>
        <v>8.3070861077992895</v>
      </c>
      <c r="L204" s="12">
        <f>[1]!ripe(L$199,[1]!juhe($S$7,6),$C204,0)</f>
        <v>8.5140536777836378</v>
      </c>
      <c r="M204" s="12">
        <f>[1]!ripe(M$199,[1]!juhe($S$7,6),$C204,0)</f>
        <v>8.7207944577172061</v>
      </c>
      <c r="N204" s="12">
        <f>[1]!ripe(N$199,[1]!juhe($S$7,6),$C204,0)</f>
        <v>8.9270645700461202</v>
      </c>
      <c r="O204" s="117"/>
      <c r="Q204"/>
      <c r="R204"/>
      <c r="S204"/>
      <c r="T204"/>
      <c r="U204"/>
      <c r="V204"/>
      <c r="W204"/>
      <c r="X204"/>
      <c r="Y204"/>
    </row>
    <row r="205" spans="1:25" x14ac:dyDescent="0.2">
      <c r="A205" s="118"/>
      <c r="B205" s="116" t="str">
        <f>Visangud!C112</f>
        <v>155Y-156Y</v>
      </c>
      <c r="C205" s="116">
        <f>Visangud!T112</f>
        <v>351.21730286771918</v>
      </c>
      <c r="D205" s="10" t="s">
        <v>31</v>
      </c>
      <c r="E205" s="12">
        <f>[1]!ripe(E$199,[1]!juhe($S$7,6),$C205,0)</f>
        <v>6.4340657648110948</v>
      </c>
      <c r="F205" s="12">
        <f>[1]!ripe(F$199,[1]!juhe($S$7,6),$C205,0)</f>
        <v>6.6180822009307034</v>
      </c>
      <c r="G205" s="12">
        <f>[1]!ripe(G$199,[1]!juhe($S$7,6),$C205,0)</f>
        <v>6.8035586032219175</v>
      </c>
      <c r="H205" s="12">
        <f>[1]!ripe(H$199,[1]!juhe($S$7,6),$C205,0)</f>
        <v>6.9901539165773769</v>
      </c>
      <c r="I205" s="12">
        <f>[1]!ripe(I$199,[1]!juhe($S$7,6),$C205,0)</f>
        <v>7.1775613083821037</v>
      </c>
      <c r="J205" s="12">
        <f>[1]!ripe(J$199,[1]!juhe($S$7,6),$C205,0)</f>
        <v>7.3654990603432431</v>
      </c>
      <c r="K205" s="12">
        <f>[1]!ripe(K$199,[1]!juhe($S$7,6),$C205,0)</f>
        <v>7.5536950904107565</v>
      </c>
      <c r="L205" s="12">
        <f>[1]!ripe(L$199,[1]!juhe($S$7,6),$C205,0)</f>
        <v>7.7418922388425271</v>
      </c>
      <c r="M205" s="12">
        <f>[1]!ripe(M$199,[1]!juhe($S$7,6),$C205,0)</f>
        <v>7.9298831653968689</v>
      </c>
      <c r="N205" s="12">
        <f>[1]!ripe(N$199,[1]!juhe($S$7,6),$C205,0)</f>
        <v>8.1174461104028861</v>
      </c>
      <c r="O205" s="132"/>
      <c r="Q205"/>
      <c r="R205"/>
      <c r="S205"/>
      <c r="T205"/>
      <c r="U205"/>
      <c r="V205"/>
      <c r="W205"/>
      <c r="X205"/>
      <c r="Y205"/>
    </row>
    <row r="206" spans="1:25" x14ac:dyDescent="0.2">
      <c r="A206" s="118"/>
      <c r="B206" s="130"/>
      <c r="C206" s="116">
        <f>Visangud!T115</f>
        <v>0</v>
      </c>
      <c r="D206" s="10" t="s">
        <v>31</v>
      </c>
      <c r="E206" s="12" t="e">
        <f>[1]!ripe(E$199,[1]!juhe($S$7,6),$C206,0)</f>
        <v>#VALUE!</v>
      </c>
      <c r="F206" s="12" t="e">
        <f>[1]!ripe(F$199,[1]!juhe($S$7,6),$C206,0)</f>
        <v>#VALUE!</v>
      </c>
      <c r="G206" s="12" t="e">
        <f>[1]!ripe(G$199,[1]!juhe($S$7,6),$C206,0)</f>
        <v>#VALUE!</v>
      </c>
      <c r="H206" s="12" t="e">
        <f>[1]!ripe(H$199,[1]!juhe($S$7,6),$C206,0)</f>
        <v>#VALUE!</v>
      </c>
      <c r="I206" s="12" t="e">
        <f>[1]!ripe(I$199,[1]!juhe($S$7,6),$C206,0)</f>
        <v>#VALUE!</v>
      </c>
      <c r="J206" s="12" t="e">
        <f>[1]!ripe(J$199,[1]!juhe($S$7,6),$C206,0)</f>
        <v>#VALUE!</v>
      </c>
      <c r="K206" s="12" t="e">
        <f>[1]!ripe(K$199,[1]!juhe($S$7,6),$C206,0)</f>
        <v>#VALUE!</v>
      </c>
      <c r="L206" s="12" t="e">
        <f>[1]!ripe(L$199,[1]!juhe($S$7,6),$C206,0)</f>
        <v>#VALUE!</v>
      </c>
      <c r="M206" s="12" t="e">
        <f>[1]!ripe(M$199,[1]!juhe($S$7,6),$C206,0)</f>
        <v>#VALUE!</v>
      </c>
      <c r="N206" s="12" t="e">
        <f>[1]!ripe(N$199,[1]!juhe($S$7,6),$C206,0)</f>
        <v>#VALUE!</v>
      </c>
      <c r="O206" s="132"/>
      <c r="Q206"/>
      <c r="R206"/>
      <c r="S206"/>
      <c r="T206"/>
      <c r="U206"/>
      <c r="V206"/>
      <c r="W206"/>
      <c r="X206"/>
      <c r="Y206"/>
    </row>
    <row r="207" spans="1:25" s="128" customFormat="1" hidden="1" x14ac:dyDescent="0.2">
      <c r="A207" s="220">
        <v>18</v>
      </c>
      <c r="B207" s="221" t="str">
        <f>Q208</f>
        <v>156Y- 164Y</v>
      </c>
      <c r="C207" s="222">
        <f>R208</f>
        <v>372.00337821373904</v>
      </c>
      <c r="D207" s="133" t="s">
        <v>137</v>
      </c>
      <c r="E207" s="134">
        <f>[1]!Olekuvorrand($C207,$S208,$X208,$W208,$V208,E$4,[1]!juhe($S208,6),TRUE)</f>
        <v>78.704774379730225</v>
      </c>
      <c r="F207" s="134">
        <f>[1]!Olekuvorrand($C207,$S208,$X208,$W208,$V208,F$4,[1]!juhe($S208,6),TRUE)</f>
        <v>76.606333255767822</v>
      </c>
      <c r="G207" s="134">
        <f>[1]!Olekuvorrand($C207,$S208,$X208,$W208,$V208,G$4,[1]!juhe($S208,6),TRUE)</f>
        <v>74.605405330657959</v>
      </c>
      <c r="H207" s="134">
        <f>[1]!Olekuvorrand($C207,$S208,$X208,$W208,$V208,H$4,[1]!juhe($S208,6),TRUE)</f>
        <v>72.698533535003662</v>
      </c>
      <c r="I207" s="134">
        <f>[1]!Olekuvorrand($C207,$S208,$X208,$W208,$V208,I$4,[1]!juhe($S208,6),TRUE)</f>
        <v>70.881903171539307</v>
      </c>
      <c r="J207" s="134">
        <f>[1]!Olekuvorrand($C207,$S208,$X208,$W208,$V208,J$4,[1]!juhe($S208,6),TRUE)</f>
        <v>69.151461124420166</v>
      </c>
      <c r="K207" s="134">
        <f>[1]!Olekuvorrand($C207,$S208,$X208,$W208,$V208,K$4,[1]!juhe($S208,6),TRUE)</f>
        <v>67.503392696380615</v>
      </c>
      <c r="L207" s="134">
        <f>[1]!Olekuvorrand($C207,$S208,$X208,$W208,$V208,L$4,[1]!juhe($S208,6),TRUE)</f>
        <v>65.933525562286377</v>
      </c>
      <c r="M207" s="134">
        <f>[1]!Olekuvorrand($C207,$S208,$X208,$W208,$V208,M$4,[1]!juhe($S208,6),TRUE)</f>
        <v>64.438045024871826</v>
      </c>
      <c r="N207" s="134">
        <f>[1]!Olekuvorrand($C207,$S208,$X208,$W208,$V208,N$4,[1]!juhe($S208,6),TRUE)</f>
        <v>63.013017177581787</v>
      </c>
      <c r="O207" s="223">
        <f>T208</f>
        <v>65</v>
      </c>
      <c r="Q207"/>
      <c r="R207"/>
      <c r="S207"/>
      <c r="T207"/>
      <c r="U207"/>
      <c r="V207"/>
      <c r="W207"/>
      <c r="X207"/>
      <c r="Y207"/>
    </row>
    <row r="208" spans="1:25" s="128" customFormat="1" x14ac:dyDescent="0.2">
      <c r="A208" s="220"/>
      <c r="B208" s="221"/>
      <c r="C208" s="222"/>
      <c r="D208" s="133" t="s">
        <v>32</v>
      </c>
      <c r="E208" s="134">
        <f>E207*[1]!juhe($S208,2)/10</f>
        <v>3577.1319955587387</v>
      </c>
      <c r="F208" s="134">
        <f>F207*[1]!juhe($S208,2)/10</f>
        <v>3481.7578464746475</v>
      </c>
      <c r="G208" s="134">
        <f>G207*[1]!juhe($S208,2)/10</f>
        <v>3390.8156722784042</v>
      </c>
      <c r="H208" s="134">
        <f>H207*[1]!juhe($S208,2)/10</f>
        <v>3304.1483491659164</v>
      </c>
      <c r="I208" s="134">
        <f>I207*[1]!juhe($S208,2)/10</f>
        <v>3221.5824991464615</v>
      </c>
      <c r="J208" s="134">
        <f>J207*[1]!juhe($S208,2)/10</f>
        <v>3142.9339081048965</v>
      </c>
      <c r="K208" s="134">
        <f>K207*[1]!juhe($S208,2)/10</f>
        <v>3068.029198050499</v>
      </c>
      <c r="L208" s="134">
        <f>L207*[1]!juhe($S208,2)/10</f>
        <v>2996.6787368059158</v>
      </c>
      <c r="M208" s="134">
        <f>M207*[1]!juhe($S208,2)/10</f>
        <v>2928.7091463804245</v>
      </c>
      <c r="N208" s="134">
        <f>N207*[1]!juhe($S208,2)/10</f>
        <v>2863.9416307210922</v>
      </c>
      <c r="O208" s="223"/>
      <c r="Q208" s="137" t="str">
        <f>'Juhtme rež 330'!U$3</f>
        <v>156Y- 164Y</v>
      </c>
      <c r="R208" s="55">
        <f>'Juhtme rež 330'!U$4</f>
        <v>372.00337821373904</v>
      </c>
      <c r="S208" s="3" t="str">
        <f>'Juhtme rež 330'!U$5</f>
        <v>402-AL1/52-ST1A</v>
      </c>
      <c r="T208">
        <f>'Juhtme rež 330'!U$6</f>
        <v>65</v>
      </c>
      <c r="U208">
        <f>'Juhtme rež 330'!U$14</f>
        <v>5</v>
      </c>
      <c r="V208">
        <f>'Juhtme rež 330'!U$15</f>
        <v>6.8150306530986846E-2</v>
      </c>
      <c r="W208">
        <f>'Juhtme rež 330'!U$16</f>
        <v>-5</v>
      </c>
      <c r="X208" s="3">
        <f>'Juhtme rež 330'!U$17</f>
        <v>115.29487371444702</v>
      </c>
      <c r="Y208">
        <v>3</v>
      </c>
    </row>
    <row r="209" spans="1:25" s="128" customFormat="1" x14ac:dyDescent="0.2">
      <c r="A209" s="220"/>
      <c r="B209" s="221"/>
      <c r="C209" s="222"/>
      <c r="D209" s="133" t="str">
        <f>CONCATENATE(Y208,"T, [daN]")</f>
        <v>3T, [daN]</v>
      </c>
      <c r="E209" s="134">
        <f>E208*$Y208</f>
        <v>10731.395986676216</v>
      </c>
      <c r="F209" s="134">
        <f t="shared" ref="F209:N209" si="17">F208*$Y208</f>
        <v>10445.273539423943</v>
      </c>
      <c r="G209" s="134">
        <f t="shared" si="17"/>
        <v>10172.447016835213</v>
      </c>
      <c r="H209" s="134">
        <f t="shared" si="17"/>
        <v>9912.4450474977493</v>
      </c>
      <c r="I209" s="134">
        <f t="shared" si="17"/>
        <v>9664.7474974393845</v>
      </c>
      <c r="J209" s="134">
        <f t="shared" si="17"/>
        <v>9428.8017243146896</v>
      </c>
      <c r="K209" s="134">
        <f t="shared" si="17"/>
        <v>9204.0875941514969</v>
      </c>
      <c r="L209" s="134">
        <f t="shared" si="17"/>
        <v>8990.0362104177475</v>
      </c>
      <c r="M209" s="134">
        <f t="shared" si="17"/>
        <v>8786.1274391412735</v>
      </c>
      <c r="N209" s="134">
        <f t="shared" si="17"/>
        <v>8591.8248921632767</v>
      </c>
      <c r="O209" s="223"/>
      <c r="Q209"/>
      <c r="R209"/>
      <c r="S209"/>
      <c r="T209"/>
      <c r="U209"/>
      <c r="V209"/>
      <c r="W209"/>
      <c r="X209"/>
      <c r="Y209"/>
    </row>
    <row r="210" spans="1:25" s="128" customFormat="1" x14ac:dyDescent="0.2">
      <c r="A210" s="220"/>
      <c r="B210" s="221"/>
      <c r="C210" s="222"/>
      <c r="D210" s="133" t="s">
        <v>31</v>
      </c>
      <c r="E210" s="135">
        <f>[1]!ripe([1]!Olekuvorrand($C207,$S208,$X208,$W208,$V208,E$4,[1]!juhe($S208,6),TRUE),[1]!juhe($S208,6),$C207,0)</f>
        <v>7.2749614456684508</v>
      </c>
      <c r="F210" s="135">
        <f>[1]!ripe([1]!Olekuvorrand($C207,$S208,$X208,$W208,$V208,F$4,[1]!juhe($S208,6),TRUE),[1]!juhe($S208,6),$C207,0)</f>
        <v>7.4742410303192699</v>
      </c>
      <c r="G210" s="135">
        <f>[1]!ripe([1]!Olekuvorrand($C207,$S208,$X208,$W208,$V208,G$4,[1]!juhe($S208,6),TRUE),[1]!juhe($S208,6),$C207,0)</f>
        <v>7.6747012721782069</v>
      </c>
      <c r="H210" s="135">
        <f>[1]!ripe([1]!Olekuvorrand($C207,$S208,$X208,$W208,$V208,H$4,[1]!juhe($S208,6),TRUE),[1]!juhe($S208,6),$C207,0)</f>
        <v>7.8760075528467484</v>
      </c>
      <c r="I210" s="135">
        <f>[1]!ripe([1]!Olekuvorrand($C207,$S208,$X208,$W208,$V208,I$4,[1]!juhe($S208,6),TRUE),[1]!juhe($S208,6),$C207,0)</f>
        <v>8.0778615356433168</v>
      </c>
      <c r="J210" s="135">
        <f>[1]!ripe([1]!Olekuvorrand($C207,$S208,$X208,$W208,$V208,J$4,[1]!juhe($S208,6),TRUE),[1]!juhe($S208,6),$C207,0)</f>
        <v>8.2800014618978519</v>
      </c>
      <c r="K210" s="135">
        <f>[1]!ripe([1]!Olekuvorrand($C207,$S208,$X208,$W208,$V208,K$4,[1]!juhe($S208,6),TRUE),[1]!juhe($S208,6),$C207,0)</f>
        <v>8.482154397452554</v>
      </c>
      <c r="L210" s="135">
        <f>[1]!ripe([1]!Olekuvorrand($C207,$S208,$X208,$W208,$V208,L$4,[1]!juhe($S208,6),TRUE),[1]!juhe($S208,6),$C207,0)</f>
        <v>8.6841131930927844</v>
      </c>
      <c r="M210" s="135">
        <f>[1]!ripe([1]!Olekuvorrand($C207,$S208,$X208,$W208,$V208,M$4,[1]!juhe($S208,6),TRUE),[1]!juhe($S208,6),$C207,0)</f>
        <v>8.8856544139656783</v>
      </c>
      <c r="N210" s="135">
        <f>[1]!ripe([1]!Olekuvorrand($C207,$S208,$X208,$W208,$V208,N$4,[1]!juhe($S208,6),TRUE),[1]!juhe($S208,6),$C207,0)</f>
        <v>9.0866018617860558</v>
      </c>
      <c r="O210" s="223"/>
      <c r="Q210"/>
      <c r="R210"/>
      <c r="S210"/>
      <c r="T210"/>
      <c r="U210"/>
      <c r="V210"/>
      <c r="W210"/>
      <c r="X210"/>
      <c r="Y210"/>
    </row>
    <row r="211" spans="1:25" s="128" customFormat="1" x14ac:dyDescent="0.2">
      <c r="A211" s="220"/>
      <c r="B211" s="221"/>
      <c r="C211" s="222"/>
      <c r="D211" s="133" t="s">
        <v>247</v>
      </c>
      <c r="E211" s="135">
        <f>[1]!ripe([1]!Olekuvorrand($C207,$S208,$X208,$W208,$V208,E$4,[1]!juhe($S208,6)),[1]!juhe($S208,6),$C207,0)</f>
        <v>7.7011825838334413</v>
      </c>
      <c r="F211" s="135">
        <f>[1]!ripe([1]!Olekuvorrand($C207,$S208,$X208,$W208,$V208,F$4,[1]!juhe($S208,6)),[1]!juhe($S208,6),$C207,0)</f>
        <v>7.9245811271285165</v>
      </c>
      <c r="G211" s="135">
        <f>[1]!ripe([1]!Olekuvorrand($C207,$S208,$X208,$W208,$V208,G$4,[1]!juhe($S208,6)),[1]!juhe($S208,6),$C207,0)</f>
        <v>8.1473178414118408</v>
      </c>
      <c r="H211" s="135">
        <f>[1]!ripe([1]!Olekuvorrand($C207,$S208,$X208,$W208,$V208,H$4,[1]!juhe($S208,6)),[1]!juhe($S208,6),$C207,0)</f>
        <v>8.3691050193964447</v>
      </c>
      <c r="I211" s="135">
        <f>[1]!ripe([1]!Olekuvorrand($C207,$S208,$X208,$W208,$V208,I$4,[1]!juhe($S208,6)),[1]!juhe($S208,6),$C207,0)</f>
        <v>8.5896733077853291</v>
      </c>
      <c r="J211" s="135">
        <f>[1]!ripe([1]!Olekuvorrand($C207,$S208,$X208,$W208,$V208,J$4,[1]!juhe($S208,6)),[1]!juhe($S208,6),$C207,0)</f>
        <v>8.8088341569918249</v>
      </c>
      <c r="K211" s="135">
        <f>[1]!ripe([1]!Olekuvorrand($C207,$S208,$X208,$W208,$V208,K$4,[1]!juhe($S208,6)),[1]!juhe($S208,6),$C207,0)</f>
        <v>9.026407766014179</v>
      </c>
      <c r="L211" s="135">
        <f>[1]!ripe([1]!Olekuvorrand($C207,$S208,$X208,$W208,$V208,L$4,[1]!juhe($S208,6)),[1]!juhe($S208,6),$C207,0)</f>
        <v>9.2422504361244258</v>
      </c>
      <c r="M211" s="135">
        <f>[1]!ripe([1]!Olekuvorrand($C207,$S208,$X208,$W208,$V208,M$4,[1]!juhe($S208,6)),[1]!juhe($S208,6),$C207,0)</f>
        <v>9.4562718262434782</v>
      </c>
      <c r="N211" s="135">
        <f>[1]!ripe([1]!Olekuvorrand($C207,$S208,$X208,$W208,$V208,N$4,[1]!juhe($S208,6)),[1]!juhe($S208,6),$C207,0)</f>
        <v>9.6683588953870121</v>
      </c>
      <c r="O211" s="223"/>
      <c r="Q211"/>
      <c r="R211"/>
      <c r="S211"/>
      <c r="T211"/>
      <c r="U211"/>
      <c r="V211"/>
      <c r="W211"/>
      <c r="X211"/>
      <c r="Y211"/>
    </row>
    <row r="212" spans="1:25" x14ac:dyDescent="0.2">
      <c r="A212" s="114"/>
      <c r="B212" s="116" t="str">
        <f>Visangud!C113</f>
        <v>156Y-157Y</v>
      </c>
      <c r="C212" s="116">
        <f>Visangud!U113</f>
        <v>433.04714638599734</v>
      </c>
      <c r="D212" s="10" t="s">
        <v>31</v>
      </c>
      <c r="E212" s="12">
        <f>[1]!ripe(E$207,[1]!juhe($S$7,6),$C212,0)</f>
        <v>9.8584194141797141</v>
      </c>
      <c r="F212" s="12">
        <f>[1]!ripe(F$207,[1]!juhe($S$7,6),$C212,0)</f>
        <v>10.128466443410506</v>
      </c>
      <c r="G212" s="12">
        <f>[1]!ripe(G$207,[1]!juhe($S$7,6),$C212,0)</f>
        <v>10.400113400562418</v>
      </c>
      <c r="H212" s="12">
        <f>[1]!ripe(H$207,[1]!juhe($S$7,6),$C212,0)</f>
        <v>10.67290683876279</v>
      </c>
      <c r="I212" s="12">
        <f>[1]!ripe(I$207,[1]!juhe($S$7,6),$C212,0)</f>
        <v>10.946442477087862</v>
      </c>
      <c r="J212" s="12">
        <f>[1]!ripe(J$207,[1]!juhe($S$7,6),$C212,0)</f>
        <v>11.22036560207639</v>
      </c>
      <c r="K212" s="12">
        <f>[1]!ripe(K$207,[1]!juhe($S$7,6),$C212,0)</f>
        <v>11.494306356180658</v>
      </c>
      <c r="L212" s="12">
        <f>[1]!ripe(L$207,[1]!juhe($S$7,6),$C212,0)</f>
        <v>11.767984028106939</v>
      </c>
      <c r="M212" s="12">
        <f>[1]!ripe(M$207,[1]!juhe($S$7,6),$C212,0)</f>
        <v>12.041095837626401</v>
      </c>
      <c r="N212" s="12">
        <f>[1]!ripe(N$207,[1]!juhe($S$7,6),$C212,0)</f>
        <v>12.313403015556778</v>
      </c>
      <c r="O212" s="117"/>
      <c r="Q212"/>
      <c r="R212"/>
      <c r="S212"/>
      <c r="T212"/>
      <c r="U212"/>
      <c r="V212"/>
      <c r="W212"/>
      <c r="X212"/>
      <c r="Y212"/>
    </row>
    <row r="213" spans="1:25" x14ac:dyDescent="0.2">
      <c r="A213" s="118"/>
      <c r="B213" s="116" t="str">
        <f>Visangud!C114</f>
        <v>157Y-158Y</v>
      </c>
      <c r="C213" s="116">
        <f>Visangud!U114</f>
        <v>258.13854421244542</v>
      </c>
      <c r="D213" s="10" t="s">
        <v>31</v>
      </c>
      <c r="E213" s="12">
        <f>[1]!ripe(E$207,[1]!juhe($S$7,6),$C213,0)</f>
        <v>3.5030201986654133</v>
      </c>
      <c r="F213" s="12">
        <f>[1]!ripe(F$207,[1]!juhe($S$7,6),$C213,0)</f>
        <v>3.5989767773259249</v>
      </c>
      <c r="G213" s="12">
        <f>[1]!ripe(G$207,[1]!juhe($S$7,6),$C213,0)</f>
        <v>3.6955018629233631</v>
      </c>
      <c r="H213" s="12">
        <f>[1]!ripe(H$207,[1]!juhe($S$7,6),$C213,0)</f>
        <v>3.7924343308912829</v>
      </c>
      <c r="I213" s="12">
        <f>[1]!ripe(I$207,[1]!juhe($S$7,6),$C213,0)</f>
        <v>3.8896305269396416</v>
      </c>
      <c r="J213" s="12">
        <f>[1]!ripe(J$207,[1]!juhe($S$7,6),$C213,0)</f>
        <v>3.9869644097257804</v>
      </c>
      <c r="K213" s="12">
        <f>[1]!ripe(K$207,[1]!juhe($S$7,6),$C213,0)</f>
        <v>4.0843045567157361</v>
      </c>
      <c r="L213" s="12">
        <f>[1]!ripe(L$207,[1]!juhe($S$7,6),$C213,0)</f>
        <v>4.1815512219674256</v>
      </c>
      <c r="M213" s="12">
        <f>[1]!ripe(M$207,[1]!juhe($S$7,6),$C213,0)</f>
        <v>4.2785968177213105</v>
      </c>
      <c r="N213" s="12">
        <f>[1]!ripe(N$207,[1]!juhe($S$7,6),$C213,0)</f>
        <v>4.3753565014450189</v>
      </c>
      <c r="O213" s="132"/>
      <c r="Q213"/>
      <c r="R213"/>
      <c r="S213"/>
      <c r="T213"/>
      <c r="U213"/>
      <c r="V213"/>
      <c r="W213"/>
      <c r="X213"/>
      <c r="Y213"/>
    </row>
    <row r="214" spans="1:25" x14ac:dyDescent="0.2">
      <c r="A214" s="118"/>
      <c r="B214" s="116" t="str">
        <f>Visangud!C115</f>
        <v>158Y-159Y</v>
      </c>
      <c r="C214" s="116">
        <f>Visangud!U115</f>
        <v>349.84056036989239</v>
      </c>
      <c r="D214" s="10" t="s">
        <v>31</v>
      </c>
      <c r="E214" s="12">
        <f>[1]!ripe(E$207,[1]!juhe($S$7,6),$C214,0)</f>
        <v>6.4339435840004766</v>
      </c>
      <c r="F214" s="12">
        <f>[1]!ripe(F$207,[1]!juhe($S$7,6),$C214,0)</f>
        <v>6.6101855633789128</v>
      </c>
      <c r="G214" s="12">
        <f>[1]!ripe(G$207,[1]!juhe($S$7,6),$C214,0)</f>
        <v>6.7874717107472149</v>
      </c>
      <c r="H214" s="12">
        <f>[1]!ripe(H$207,[1]!juhe($S$7,6),$C214,0)</f>
        <v>6.9655060910802566</v>
      </c>
      <c r="I214" s="12">
        <f>[1]!ripe(I$207,[1]!juhe($S$7,6),$C214,0)</f>
        <v>7.1440248567421962</v>
      </c>
      <c r="J214" s="12">
        <f>[1]!ripe(J$207,[1]!juhe($S$7,6),$C214,0)</f>
        <v>7.3227965095280743</v>
      </c>
      <c r="K214" s="12">
        <f>[1]!ripe(K$207,[1]!juhe($S$7,6),$C214,0)</f>
        <v>7.5015796676812281</v>
      </c>
      <c r="L214" s="12">
        <f>[1]!ripe(L$207,[1]!juhe($S$7,6),$C214,0)</f>
        <v>7.6801911293564764</v>
      </c>
      <c r="M214" s="12">
        <f>[1]!ripe(M$207,[1]!juhe($S$7,6),$C214,0)</f>
        <v>7.8584332897625426</v>
      </c>
      <c r="N214" s="12">
        <f>[1]!ripe(N$207,[1]!juhe($S$7,6),$C214,0)</f>
        <v>8.0361503199187627</v>
      </c>
      <c r="O214" s="132"/>
      <c r="Q214"/>
      <c r="R214"/>
      <c r="S214"/>
      <c r="T214"/>
      <c r="U214"/>
      <c r="V214"/>
      <c r="W214"/>
      <c r="X214"/>
      <c r="Y214"/>
    </row>
    <row r="215" spans="1:25" x14ac:dyDescent="0.2">
      <c r="A215" s="118"/>
      <c r="B215" s="116" t="str">
        <f>Visangud!C116</f>
        <v>159Y-160Y</v>
      </c>
      <c r="C215" s="116">
        <f>Visangud!U116</f>
        <v>263.17486264435325</v>
      </c>
      <c r="D215" s="10" t="s">
        <v>31</v>
      </c>
      <c r="E215" s="12">
        <f>[1]!ripe(E$207,[1]!juhe($S$7,6),$C215,0)</f>
        <v>3.6410424172486104</v>
      </c>
      <c r="F215" s="12">
        <f>[1]!ripe(F$207,[1]!juhe($S$7,6),$C215,0)</f>
        <v>3.7407797733877737</v>
      </c>
      <c r="G215" s="12">
        <f>[1]!ripe(G$207,[1]!juhe($S$7,6),$C215,0)</f>
        <v>3.8411080361602017</v>
      </c>
      <c r="H215" s="12">
        <f>[1]!ripe(H$207,[1]!juhe($S$7,6),$C215,0)</f>
        <v>3.9418597325432971</v>
      </c>
      <c r="I215" s="12">
        <f>[1]!ripe(I$207,[1]!juhe($S$7,6),$C215,0)</f>
        <v>4.0428855481358292</v>
      </c>
      <c r="J215" s="12">
        <f>[1]!ripe(J$207,[1]!juhe($S$7,6),$C215,0)</f>
        <v>4.1440544754502797</v>
      </c>
      <c r="K215" s="12">
        <f>[1]!ripe(K$207,[1]!juhe($S$7,6),$C215,0)</f>
        <v>4.245229913783942</v>
      </c>
      <c r="L215" s="12">
        <f>[1]!ripe(L$207,[1]!juhe($S$7,6),$C215,0)</f>
        <v>4.3463081871128466</v>
      </c>
      <c r="M215" s="12">
        <f>[1]!ripe(M$207,[1]!juhe($S$7,6),$C215,0)</f>
        <v>4.4471774686207501</v>
      </c>
      <c r="N215" s="12">
        <f>[1]!ripe(N$207,[1]!juhe($S$7,6),$C215,0)</f>
        <v>4.5477495729014521</v>
      </c>
      <c r="O215" s="132"/>
      <c r="Q215"/>
      <c r="R215"/>
      <c r="S215"/>
      <c r="T215"/>
      <c r="U215"/>
      <c r="V215"/>
      <c r="W215"/>
      <c r="X215"/>
      <c r="Y215"/>
    </row>
    <row r="216" spans="1:25" x14ac:dyDescent="0.2">
      <c r="A216" s="118"/>
      <c r="B216" s="116" t="str">
        <f>Visangud!C117</f>
        <v>160Y-161Y</v>
      </c>
      <c r="C216" s="116">
        <f>Visangud!U117</f>
        <v>266.87172728691138</v>
      </c>
      <c r="D216" s="10" t="s">
        <v>31</v>
      </c>
      <c r="E216" s="12">
        <f>[1]!ripe(E$207,[1]!juhe($S$7,6),$C216,0)</f>
        <v>3.7440536353883598</v>
      </c>
      <c r="F216" s="12">
        <f>[1]!ripe(F$207,[1]!juhe($S$7,6),$C216,0)</f>
        <v>3.8466127291983789</v>
      </c>
      <c r="G216" s="12">
        <f>[1]!ripe(G$207,[1]!juhe($S$7,6),$C216,0)</f>
        <v>3.9497794473848589</v>
      </c>
      <c r="H216" s="12">
        <f>[1]!ripe(H$207,[1]!juhe($S$7,6),$C216,0)</f>
        <v>4.0533815788315231</v>
      </c>
      <c r="I216" s="12">
        <f>[1]!ripe(I$207,[1]!juhe($S$7,6),$C216,0)</f>
        <v>4.1572655847814231</v>
      </c>
      <c r="J216" s="12">
        <f>[1]!ripe(J$207,[1]!juhe($S$7,6),$C216,0)</f>
        <v>4.261296751324724</v>
      </c>
      <c r="K216" s="12">
        <f>[1]!ripe(K$207,[1]!juhe($S$7,6),$C216,0)</f>
        <v>4.3653346130949267</v>
      </c>
      <c r="L216" s="12">
        <f>[1]!ripe(L$207,[1]!juhe($S$7,6),$C216,0)</f>
        <v>4.4692725608988528</v>
      </c>
      <c r="M216" s="12">
        <f>[1]!ripe(M$207,[1]!juhe($S$7,6),$C216,0)</f>
        <v>4.5729956041514113</v>
      </c>
      <c r="N216" s="12">
        <f>[1]!ripe(N$207,[1]!juhe($S$7,6),$C216,0)</f>
        <v>4.6764130625328386</v>
      </c>
      <c r="O216" s="132"/>
      <c r="Q216"/>
      <c r="R216"/>
      <c r="S216"/>
      <c r="T216"/>
      <c r="U216"/>
      <c r="V216"/>
      <c r="W216"/>
      <c r="X216"/>
      <c r="Y216"/>
    </row>
    <row r="217" spans="1:25" x14ac:dyDescent="0.2">
      <c r="A217" s="118"/>
      <c r="B217" s="116" t="str">
        <f>Visangud!C118</f>
        <v>161Y-162Y</v>
      </c>
      <c r="C217" s="116">
        <f>Visangud!U118</f>
        <v>418.9151220117119</v>
      </c>
      <c r="D217" s="10" t="s">
        <v>31</v>
      </c>
      <c r="E217" s="12">
        <f>[1]!ripe(E$207,[1]!juhe($S$7,6),$C217,0)</f>
        <v>9.2254806896662078</v>
      </c>
      <c r="F217" s="12">
        <f>[1]!ripe(F$207,[1]!juhe($S$7,6),$C217,0)</f>
        <v>9.4781899272025054</v>
      </c>
      <c r="G217" s="12">
        <f>[1]!ripe(G$207,[1]!juhe($S$7,6),$C217,0)</f>
        <v>9.7323963727110989</v>
      </c>
      <c r="H217" s="12">
        <f>[1]!ripe(H$207,[1]!juhe($S$7,6),$C217,0)</f>
        <v>9.9876756919055545</v>
      </c>
      <c r="I217" s="12">
        <f>[1]!ripe(I$207,[1]!juhe($S$7,6),$C217,0)</f>
        <v>10.243649559853779</v>
      </c>
      <c r="J217" s="12">
        <f>[1]!ripe(J$207,[1]!juhe($S$7,6),$C217,0)</f>
        <v>10.499986036713336</v>
      </c>
      <c r="K217" s="12">
        <f>[1]!ripe(K$207,[1]!juhe($S$7,6),$C217,0)</f>
        <v>10.756339010848979</v>
      </c>
      <c r="L217" s="12">
        <f>[1]!ripe(L$207,[1]!juhe($S$7,6),$C217,0)</f>
        <v>11.012445793434956</v>
      </c>
      <c r="M217" s="12">
        <f>[1]!ripe(M$207,[1]!juhe($S$7,6),$C217,0)</f>
        <v>11.268023043599174</v>
      </c>
      <c r="N217" s="12">
        <f>[1]!ripe(N$207,[1]!juhe($S$7,6),$C217,0)</f>
        <v>11.522847321823823</v>
      </c>
      <c r="O217" s="132"/>
      <c r="Q217"/>
      <c r="R217"/>
      <c r="S217"/>
      <c r="T217"/>
      <c r="U217"/>
      <c r="V217"/>
      <c r="W217"/>
      <c r="X217"/>
      <c r="Y217"/>
    </row>
    <row r="218" spans="1:25" x14ac:dyDescent="0.2">
      <c r="A218" s="118"/>
      <c r="B218" s="116" t="str">
        <f>Visangud!C119</f>
        <v>162Y-163Y</v>
      </c>
      <c r="C218" s="116">
        <f>Visangud!U119</f>
        <v>408.63463790667407</v>
      </c>
      <c r="D218" s="10" t="s">
        <v>31</v>
      </c>
      <c r="E218" s="12">
        <f>[1]!ripe(E$207,[1]!juhe($S$7,6),$C218,0)</f>
        <v>8.7782365985634687</v>
      </c>
      <c r="F218" s="12">
        <f>[1]!ripe(F$207,[1]!juhe($S$7,6),$C218,0)</f>
        <v>9.018694689838977</v>
      </c>
      <c r="G218" s="12">
        <f>[1]!ripe(G$207,[1]!juhe($S$7,6),$C218,0)</f>
        <v>9.2605774056148427</v>
      </c>
      <c r="H218" s="12">
        <f>[1]!ripe(H$207,[1]!juhe($S$7,6),$C218,0)</f>
        <v>9.503480982999081</v>
      </c>
      <c r="I218" s="12">
        <f>[1]!ripe(I$207,[1]!juhe($S$7,6),$C218,0)</f>
        <v>9.7470454379565243</v>
      </c>
      <c r="J218" s="12">
        <f>[1]!ripe(J$207,[1]!juhe($S$7,6),$C218,0)</f>
        <v>9.9909549228287737</v>
      </c>
      <c r="K218" s="12">
        <f>[1]!ripe(K$207,[1]!juhe($S$7,6),$C218,0)</f>
        <v>10.234880105202064</v>
      </c>
      <c r="L218" s="12">
        <f>[1]!ripe(L$207,[1]!juhe($S$7,6),$C218,0)</f>
        <v>10.478571031199538</v>
      </c>
      <c r="M218" s="12">
        <f>[1]!ripe(M$207,[1]!juhe($S$7,6),$C218,0)</f>
        <v>10.721758096093055</v>
      </c>
      <c r="N218" s="12">
        <f>[1]!ripe(N$207,[1]!juhe($S$7,6),$C218,0)</f>
        <v>10.96422869253794</v>
      </c>
      <c r="O218" s="132"/>
      <c r="Q218"/>
      <c r="R218"/>
      <c r="S218"/>
      <c r="T218"/>
      <c r="U218"/>
      <c r="V218"/>
      <c r="W218"/>
      <c r="X218"/>
      <c r="Y218"/>
    </row>
    <row r="219" spans="1:25" x14ac:dyDescent="0.2">
      <c r="A219" s="118"/>
      <c r="B219" s="116" t="str">
        <f>Visangud!C120</f>
        <v>163Y-164Y</v>
      </c>
      <c r="C219" s="116">
        <f>Visangud!U120</f>
        <v>408.74579832674624</v>
      </c>
      <c r="D219" s="10" t="s">
        <v>31</v>
      </c>
      <c r="E219" s="12">
        <f>[1]!ripe(E$207,[1]!juhe($S$7,6),$C219,0)</f>
        <v>8.7830131157703857</v>
      </c>
      <c r="F219" s="12">
        <f>[1]!ripe(F$207,[1]!juhe($S$7,6),$C219,0)</f>
        <v>9.0236020479269321</v>
      </c>
      <c r="G219" s="12">
        <f>[1]!ripe(G$207,[1]!juhe($S$7,6),$C219,0)</f>
        <v>9.2656163797672537</v>
      </c>
      <c r="H219" s="12">
        <f>[1]!ripe(H$207,[1]!juhe($S$7,6),$C219,0)</f>
        <v>9.5086521286991577</v>
      </c>
      <c r="I219" s="12">
        <f>[1]!ripe(I$207,[1]!juhe($S$7,6),$C219,0)</f>
        <v>9.752349114808732</v>
      </c>
      <c r="J219" s="12">
        <f>[1]!ripe(J$207,[1]!juhe($S$7,6),$C219,0)</f>
        <v>9.9963913185748439</v>
      </c>
      <c r="K219" s="12">
        <f>[1]!ripe(K$207,[1]!juhe($S$7,6),$C219,0)</f>
        <v>10.240449228383506</v>
      </c>
      <c r="L219" s="12">
        <f>[1]!ripe(L$207,[1]!juhe($S$7,6),$C219,0)</f>
        <v>10.48427275435002</v>
      </c>
      <c r="M219" s="12">
        <f>[1]!ripe(M$207,[1]!juhe($S$7,6),$C219,0)</f>
        <v>10.727592145045755</v>
      </c>
      <c r="N219" s="12">
        <f>[1]!ripe(N$207,[1]!juhe($S$7,6),$C219,0)</f>
        <v>10.970194677439629</v>
      </c>
      <c r="O219" s="132"/>
      <c r="Q219"/>
      <c r="R219"/>
      <c r="S219"/>
      <c r="T219"/>
      <c r="U219"/>
      <c r="V219"/>
      <c r="W219"/>
      <c r="X219"/>
      <c r="Y219"/>
    </row>
    <row r="220" spans="1:25" x14ac:dyDescent="0.2">
      <c r="A220" s="118"/>
      <c r="B220" s="130"/>
      <c r="C220" s="116">
        <f>Visangud!U23</f>
        <v>0</v>
      </c>
      <c r="D220" s="10" t="s">
        <v>31</v>
      </c>
      <c r="E220" s="12" t="e">
        <f>[1]!ripe(E$207,[1]!juhe($S$7,6),$C220,0)</f>
        <v>#VALUE!</v>
      </c>
      <c r="F220" s="12" t="e">
        <f>[1]!ripe(F$207,[1]!juhe($S$7,6),$C220,0)</f>
        <v>#VALUE!</v>
      </c>
      <c r="G220" s="12" t="e">
        <f>[1]!ripe(G$207,[1]!juhe($S$7,6),$C220,0)</f>
        <v>#VALUE!</v>
      </c>
      <c r="H220" s="12" t="e">
        <f>[1]!ripe(H$207,[1]!juhe($S$7,6),$C220,0)</f>
        <v>#VALUE!</v>
      </c>
      <c r="I220" s="12" t="e">
        <f>[1]!ripe(I$207,[1]!juhe($S$7,6),$C220,0)</f>
        <v>#VALUE!</v>
      </c>
      <c r="J220" s="12" t="e">
        <f>[1]!ripe(J$207,[1]!juhe($S$7,6),$C220,0)</f>
        <v>#VALUE!</v>
      </c>
      <c r="K220" s="12" t="e">
        <f>[1]!ripe(K$207,[1]!juhe($S$7,6),$C220,0)</f>
        <v>#VALUE!</v>
      </c>
      <c r="L220" s="12" t="e">
        <f>[1]!ripe(L$207,[1]!juhe($S$7,6),$C220,0)</f>
        <v>#VALUE!</v>
      </c>
      <c r="M220" s="12" t="e">
        <f>[1]!ripe(M$207,[1]!juhe($S$7,6),$C220,0)</f>
        <v>#VALUE!</v>
      </c>
      <c r="N220" s="12" t="e">
        <f>[1]!ripe(N$207,[1]!juhe($S$7,6),$C220,0)</f>
        <v>#VALUE!</v>
      </c>
      <c r="O220" s="132"/>
      <c r="Q220"/>
      <c r="R220"/>
      <c r="S220"/>
      <c r="T220"/>
      <c r="U220"/>
      <c r="V220"/>
      <c r="W220"/>
      <c r="X220"/>
      <c r="Y220"/>
    </row>
    <row r="221" spans="1:25" s="128" customFormat="1" hidden="1" x14ac:dyDescent="0.2">
      <c r="A221" s="220">
        <v>19</v>
      </c>
      <c r="B221" s="221" t="str">
        <f>Q222</f>
        <v>164Y - L507 165</v>
      </c>
      <c r="C221" s="222">
        <f>R222</f>
        <v>427.07131577176727</v>
      </c>
      <c r="D221" s="133" t="s">
        <v>137</v>
      </c>
      <c r="E221" s="134">
        <f>[1]!Olekuvorrand($C221,$S222,$X222,$W222,$V222,E$4,[1]!juhe($S222,6),TRUE)</f>
        <v>76.196610927581787</v>
      </c>
      <c r="F221" s="134">
        <f>[1]!Olekuvorrand($C221,$S222,$X222,$W222,$V222,F$4,[1]!juhe($S222,6),TRUE)</f>
        <v>74.528515338897705</v>
      </c>
      <c r="G221" s="134">
        <f>[1]!Olekuvorrand($C221,$S222,$X222,$W222,$V222,G$4,[1]!juhe($S222,6),TRUE)</f>
        <v>72.932898998260498</v>
      </c>
      <c r="H221" s="134">
        <f>[1]!Olekuvorrand($C221,$S222,$X222,$W222,$V222,H$4,[1]!juhe($S222,6),TRUE)</f>
        <v>71.406424045562744</v>
      </c>
      <c r="I221" s="134">
        <f>[1]!Olekuvorrand($C221,$S222,$X222,$W222,$V222,I$4,[1]!juhe($S222,6),TRUE)</f>
        <v>69.945871829986572</v>
      </c>
      <c r="J221" s="134">
        <f>[1]!Olekuvorrand($C221,$S222,$X222,$W222,$V222,J$4,[1]!juhe($S222,6),TRUE)</f>
        <v>68.548023700714111</v>
      </c>
      <c r="K221" s="134">
        <f>[1]!Olekuvorrand($C221,$S222,$X222,$W222,$V222,K$4,[1]!juhe($S222,6),TRUE)</f>
        <v>67.209899425506592</v>
      </c>
      <c r="L221" s="134">
        <f>[1]!Olekuvorrand($C221,$S222,$X222,$W222,$V222,L$4,[1]!juhe($S222,6),TRUE)</f>
        <v>65.928399562835693</v>
      </c>
      <c r="M221" s="134">
        <f>[1]!Olekuvorrand($C221,$S222,$X222,$W222,$V222,M$4,[1]!juhe($S222,6),TRUE)</f>
        <v>64.700782299041748</v>
      </c>
      <c r="N221" s="134">
        <f>[1]!Olekuvorrand($C221,$S222,$X222,$W222,$V222,N$4,[1]!juhe($S222,6),TRUE)</f>
        <v>63.524067401885986</v>
      </c>
      <c r="O221" s="223">
        <f>T222</f>
        <v>65</v>
      </c>
      <c r="Q221"/>
      <c r="R221"/>
      <c r="S221"/>
      <c r="T221"/>
      <c r="U221"/>
      <c r="V221"/>
      <c r="W221"/>
      <c r="X221"/>
      <c r="Y221"/>
    </row>
    <row r="222" spans="1:25" s="128" customFormat="1" x14ac:dyDescent="0.2">
      <c r="A222" s="220"/>
      <c r="B222" s="221"/>
      <c r="C222" s="222"/>
      <c r="D222" s="133" t="s">
        <v>32</v>
      </c>
      <c r="E222" s="134">
        <f>E221*[1]!juhe($S222,2)/10</f>
        <v>3463.1359666585922</v>
      </c>
      <c r="F222" s="134">
        <f>F221*[1]!juhe($S222,2)/10</f>
        <v>3387.3210221529007</v>
      </c>
      <c r="G222" s="134">
        <f>G221*[1]!juhe($S222,2)/10</f>
        <v>3314.8002594709396</v>
      </c>
      <c r="H222" s="134">
        <f>H221*[1]!juhe($S222,2)/10</f>
        <v>3245.4219728708267</v>
      </c>
      <c r="I222" s="134">
        <f>I221*[1]!juhe($S222,2)/10</f>
        <v>3179.0398746728897</v>
      </c>
      <c r="J222" s="134">
        <f>J221*[1]!juhe($S222,2)/10</f>
        <v>3115.5076771974564</v>
      </c>
      <c r="K222" s="134">
        <f>K221*[1]!juhe($S222,2)/10</f>
        <v>3054.6899288892746</v>
      </c>
      <c r="L222" s="134">
        <f>L221*[1]!juhe($S222,2)/10</f>
        <v>2996.4457601308823</v>
      </c>
      <c r="M222" s="134">
        <f>M221*[1]!juhe($S222,2)/10</f>
        <v>2940.6505554914474</v>
      </c>
      <c r="N222" s="134">
        <f>N221*[1]!juhe($S222,2)/10</f>
        <v>2887.1688634157181</v>
      </c>
      <c r="O222" s="223"/>
      <c r="Q222" s="138" t="str">
        <f>'Juhtme rež 330'!V$3</f>
        <v>164Y - L507 165</v>
      </c>
      <c r="R222" s="55">
        <f>'Juhtme rež 330'!V$4</f>
        <v>427.07131577176727</v>
      </c>
      <c r="S222" s="3" t="str">
        <f>'Juhtme rež 330'!V$5</f>
        <v>402-AL1/52-ST1A</v>
      </c>
      <c r="T222">
        <f>'Juhtme rež 330'!V$6</f>
        <v>65</v>
      </c>
      <c r="U222">
        <f>'Juhtme rež 330'!V$14</f>
        <v>5</v>
      </c>
      <c r="V222">
        <f>'Juhtme rež 330'!V$15</f>
        <v>6.7959540794990503E-2</v>
      </c>
      <c r="W222">
        <f>'Juhtme rež 330'!V$16</f>
        <v>-5</v>
      </c>
      <c r="X222" s="3">
        <f>'Juhtme rež 330'!V$17</f>
        <v>117.86431074142456</v>
      </c>
      <c r="Y222">
        <v>3</v>
      </c>
    </row>
    <row r="223" spans="1:25" s="128" customFormat="1" x14ac:dyDescent="0.2">
      <c r="A223" s="220"/>
      <c r="B223" s="221"/>
      <c r="C223" s="222"/>
      <c r="D223" s="133" t="str">
        <f>CONCATENATE(Y222,"T, [daN]")</f>
        <v>3T, [daN]</v>
      </c>
      <c r="E223" s="134">
        <f>E222*$Y222</f>
        <v>10389.407899975777</v>
      </c>
      <c r="F223" s="134">
        <f t="shared" ref="F223:N223" si="18">F222*$Y222</f>
        <v>10161.963066458702</v>
      </c>
      <c r="G223" s="134">
        <f t="shared" si="18"/>
        <v>9944.4007784128189</v>
      </c>
      <c r="H223" s="134">
        <f t="shared" si="18"/>
        <v>9736.2659186124802</v>
      </c>
      <c r="I223" s="134">
        <f t="shared" si="18"/>
        <v>9537.1196240186691</v>
      </c>
      <c r="J223" s="134">
        <f t="shared" si="18"/>
        <v>9346.5230315923691</v>
      </c>
      <c r="K223" s="134">
        <f t="shared" si="18"/>
        <v>9164.0697866678238</v>
      </c>
      <c r="L223" s="134">
        <f t="shared" si="18"/>
        <v>8989.3372803926468</v>
      </c>
      <c r="M223" s="134">
        <f t="shared" si="18"/>
        <v>8821.9516664743423</v>
      </c>
      <c r="N223" s="134">
        <f t="shared" si="18"/>
        <v>8661.5065902471542</v>
      </c>
      <c r="O223" s="223"/>
      <c r="Q223"/>
      <c r="R223"/>
      <c r="S223"/>
      <c r="T223"/>
      <c r="U223"/>
      <c r="V223"/>
      <c r="W223"/>
      <c r="X223"/>
      <c r="Y223"/>
    </row>
    <row r="224" spans="1:25" s="128" customFormat="1" x14ac:dyDescent="0.2">
      <c r="A224" s="220"/>
      <c r="B224" s="221"/>
      <c r="C224" s="222"/>
      <c r="D224" s="133" t="s">
        <v>31</v>
      </c>
      <c r="E224" s="135">
        <f>[1]!ripe([1]!Olekuvorrand($C221,$S222,$X222,$W222,$V222,E$4,[1]!juhe($S222,6),TRUE),[1]!juhe($S222,6),$C221,0)</f>
        <v>9.9038295573427568</v>
      </c>
      <c r="F224" s="135">
        <f>[1]!ripe([1]!Olekuvorrand($C221,$S222,$X222,$W222,$V222,F$4,[1]!juhe($S222,6),TRUE),[1]!juhe($S222,6),$C221,0)</f>
        <v>10.125496852344677</v>
      </c>
      <c r="G224" s="135">
        <f>[1]!ripe([1]!Olekuvorrand($C221,$S222,$X222,$W222,$V222,G$4,[1]!juhe($S222,6),TRUE),[1]!juhe($S222,6),$C221,0)</f>
        <v>10.34702113640004</v>
      </c>
      <c r="H224" s="135">
        <f>[1]!ripe([1]!Olekuvorrand($C221,$S222,$X222,$W222,$V222,H$4,[1]!juhe($S222,6),TRUE),[1]!juhe($S222,6),$C221,0)</f>
        <v>10.5682122800662</v>
      </c>
      <c r="I224" s="135">
        <f>[1]!ripe([1]!Olekuvorrand($C221,$S222,$X222,$W222,$V222,I$4,[1]!juhe($S222,6),TRUE),[1]!juhe($S222,6),$C221,0)</f>
        <v>10.788889004174351</v>
      </c>
      <c r="J224" s="135">
        <f>[1]!ripe([1]!Olekuvorrand($C221,$S222,$X222,$W222,$V222,J$4,[1]!juhe($S222,6),TRUE),[1]!juhe($S222,6),$C221,0)</f>
        <v>11.00889867764443</v>
      </c>
      <c r="K224" s="135">
        <f>[1]!ripe([1]!Olekuvorrand($C221,$S222,$X222,$W222,$V222,K$4,[1]!juhe($S222,6),TRUE),[1]!juhe($S222,6),$C221,0)</f>
        <v>11.228081784445292</v>
      </c>
      <c r="L224" s="135">
        <f>[1]!ripe([1]!Olekuvorrand($C221,$S222,$X222,$W222,$V222,L$4,[1]!juhe($S222,6),TRUE),[1]!juhe($S222,6),$C221,0)</f>
        <v>11.446330450577562</v>
      </c>
      <c r="M224" s="135">
        <f>[1]!ripe([1]!Olekuvorrand($C221,$S222,$X222,$W222,$V222,M$4,[1]!juhe($S222,6),TRUE),[1]!juhe($S222,6),$C221,0)</f>
        <v>11.663510403723622</v>
      </c>
      <c r="N224" s="135">
        <f>[1]!ripe([1]!Olekuvorrand($C221,$S222,$X222,$W222,$V222,N$4,[1]!juhe($S222,6),TRUE),[1]!juhe($S222,6),$C221,0)</f>
        <v>11.879564365734016</v>
      </c>
      <c r="O224" s="223"/>
      <c r="Q224"/>
      <c r="R224"/>
      <c r="S224"/>
      <c r="T224"/>
      <c r="U224"/>
      <c r="V224"/>
      <c r="W224"/>
      <c r="X224"/>
      <c r="Y224"/>
    </row>
    <row r="225" spans="1:25" s="128" customFormat="1" x14ac:dyDescent="0.2">
      <c r="A225" s="220"/>
      <c r="B225" s="221"/>
      <c r="C225" s="222"/>
      <c r="D225" s="133" t="s">
        <v>247</v>
      </c>
      <c r="E225" s="135">
        <f>[1]!ripe([1]!Olekuvorrand($C221,$S222,$X222,$W222,$V222,E$4,[1]!juhe($S222,6)),[1]!juhe($S222,6),$C221,0)</f>
        <v>10.428687354034862</v>
      </c>
      <c r="F225" s="135">
        <f>[1]!ripe([1]!Olekuvorrand($C221,$S222,$X222,$W222,$V222,F$4,[1]!juhe($S222,6)),[1]!juhe($S222,6),$C221,0)</f>
        <v>10.668395375046314</v>
      </c>
      <c r="G225" s="135">
        <f>[1]!ripe([1]!Olekuvorrand($C221,$S222,$X222,$W222,$V222,G$4,[1]!juhe($S222,6)),[1]!juhe($S222,6),$C221,0)</f>
        <v>10.906476643937467</v>
      </c>
      <c r="H225" s="135">
        <f>[1]!ripe([1]!Olekuvorrand($C221,$S222,$X222,$W222,$V222,H$4,[1]!juhe($S222,6)),[1]!juhe($S222,6),$C221,0)</f>
        <v>11.142800835865774</v>
      </c>
      <c r="I225" s="135">
        <f>[1]!ripe([1]!Olekuvorrand($C221,$S222,$X222,$W222,$V222,I$4,[1]!juhe($S222,6)),[1]!juhe($S222,6),$C221,0)</f>
        <v>11.377270384883289</v>
      </c>
      <c r="J225" s="135">
        <f>[1]!ripe([1]!Olekuvorrand($C221,$S222,$X222,$W222,$V222,J$4,[1]!juhe($S222,6)),[1]!juhe($S222,6),$C221,0)</f>
        <v>11.609819617752271</v>
      </c>
      <c r="K225" s="135">
        <f>[1]!ripe([1]!Olekuvorrand($C221,$S222,$X222,$W222,$V222,K$4,[1]!juhe($S222,6)),[1]!juhe($S222,6),$C221,0)</f>
        <v>11.840368919167096</v>
      </c>
      <c r="L225" s="135">
        <f>[1]!ripe([1]!Olekuvorrand($C221,$S222,$X222,$W222,$V222,L$4,[1]!juhe($S222,6)),[1]!juhe($S222,6),$C221,0)</f>
        <v>12.068882929740065</v>
      </c>
      <c r="M225" s="135">
        <f>[1]!ripe([1]!Olekuvorrand($C221,$S222,$X222,$W222,$V222,M$4,[1]!juhe($S222,6)),[1]!juhe($S222,6),$C221,0)</f>
        <v>12.295324141568319</v>
      </c>
      <c r="N225" s="135">
        <f>[1]!ripe([1]!Olekuvorrand($C221,$S222,$X222,$W222,$V222,N$4,[1]!juhe($S222,6)),[1]!juhe($S222,6),$C221,0)</f>
        <v>12.519694520953053</v>
      </c>
      <c r="O225" s="223"/>
      <c r="Q225"/>
      <c r="R225"/>
      <c r="S225"/>
      <c r="T225"/>
      <c r="U225"/>
      <c r="V225"/>
      <c r="W225"/>
      <c r="X225"/>
      <c r="Y225"/>
    </row>
    <row r="226" spans="1:25" x14ac:dyDescent="0.2">
      <c r="A226" s="114"/>
      <c r="B226" s="116" t="str">
        <f>Visangud!C121</f>
        <v>164Y-L507 165</v>
      </c>
      <c r="C226" s="116">
        <f>Visangud!V121</f>
        <v>427.07131577176727</v>
      </c>
      <c r="D226" s="10" t="s">
        <v>31</v>
      </c>
      <c r="E226" s="12">
        <f>[1]!ripe(E$221,[1]!juhe($S$7,6),$C226,0)</f>
        <v>9.9038295573427568</v>
      </c>
      <c r="F226" s="12">
        <f>[1]!ripe(F$221,[1]!juhe($S$7,6),$C226,0)</f>
        <v>10.125496852344677</v>
      </c>
      <c r="G226" s="12">
        <f>[1]!ripe(G$221,[1]!juhe($S$7,6),$C226,0)</f>
        <v>10.34702113640004</v>
      </c>
      <c r="H226" s="12">
        <f>[1]!ripe(H$221,[1]!juhe($S$7,6),$C226,0)</f>
        <v>10.5682122800662</v>
      </c>
      <c r="I226" s="12">
        <f>[1]!ripe(I$221,[1]!juhe($S$7,6),$C226,0)</f>
        <v>10.788889004174351</v>
      </c>
      <c r="J226" s="12">
        <f>[1]!ripe(J$221,[1]!juhe($S$7,6),$C226,0)</f>
        <v>11.00889867764443</v>
      </c>
      <c r="K226" s="12">
        <f>[1]!ripe(K$221,[1]!juhe($S$7,6),$C226,0)</f>
        <v>11.228081784445292</v>
      </c>
      <c r="L226" s="12">
        <f>[1]!ripe(L$221,[1]!juhe($S$7,6),$C226,0)</f>
        <v>11.446330450577562</v>
      </c>
      <c r="M226" s="12">
        <f>[1]!ripe(M$221,[1]!juhe($S$7,6),$C226,0)</f>
        <v>11.663510403723622</v>
      </c>
      <c r="N226" s="12">
        <f>[1]!ripe(N$221,[1]!juhe($S$7,6),$C226,0)</f>
        <v>11.879564365734016</v>
      </c>
      <c r="O226" s="117"/>
      <c r="Q226"/>
      <c r="R226"/>
      <c r="S226"/>
      <c r="T226"/>
      <c r="U226"/>
      <c r="V226"/>
      <c r="W226"/>
      <c r="X226"/>
      <c r="Y226"/>
    </row>
    <row r="227" spans="1:25" x14ac:dyDescent="0.2">
      <c r="A227" s="118"/>
      <c r="B227" s="130"/>
      <c r="C227" s="116">
        <f>Visangud!V122</f>
        <v>0</v>
      </c>
      <c r="D227" s="10" t="s">
        <v>31</v>
      </c>
      <c r="E227" s="12" t="e">
        <f>[1]!ripe(E$221,[1]!juhe($S$7,6),$C227,0)</f>
        <v>#VALUE!</v>
      </c>
      <c r="F227" s="12" t="e">
        <f>[1]!ripe(F$221,[1]!juhe($S$7,6),$C227,0)</f>
        <v>#VALUE!</v>
      </c>
      <c r="G227" s="12" t="e">
        <f>[1]!ripe(G$221,[1]!juhe($S$7,6),$C227,0)</f>
        <v>#VALUE!</v>
      </c>
      <c r="H227" s="12" t="e">
        <f>[1]!ripe(H$221,[1]!juhe($S$7,6),$C227,0)</f>
        <v>#VALUE!</v>
      </c>
      <c r="I227" s="12" t="e">
        <f>[1]!ripe(I$221,[1]!juhe($S$7,6),$C227,0)</f>
        <v>#VALUE!</v>
      </c>
      <c r="J227" s="12" t="e">
        <f>[1]!ripe(J$221,[1]!juhe($S$7,6),$C227,0)</f>
        <v>#VALUE!</v>
      </c>
      <c r="K227" s="12" t="e">
        <f>[1]!ripe(K$221,[1]!juhe($S$7,6),$C227,0)</f>
        <v>#VALUE!</v>
      </c>
      <c r="L227" s="12" t="e">
        <f>[1]!ripe(L$221,[1]!juhe($S$7,6),$C227,0)</f>
        <v>#VALUE!</v>
      </c>
      <c r="M227" s="12" t="e">
        <f>[1]!ripe(M$221,[1]!juhe($S$7,6),$C227,0)</f>
        <v>#VALUE!</v>
      </c>
      <c r="N227" s="12" t="e">
        <f>[1]!ripe(N$221,[1]!juhe($S$7,6),$C227,0)</f>
        <v>#VALUE!</v>
      </c>
      <c r="O227" s="132"/>
      <c r="Q227"/>
      <c r="R227"/>
      <c r="S227"/>
      <c r="T227"/>
      <c r="U227"/>
      <c r="V227"/>
      <c r="W227"/>
      <c r="X227"/>
      <c r="Y227"/>
    </row>
    <row r="228" spans="1:25" s="128" customFormat="1" ht="12.75" hidden="1" customHeight="1" x14ac:dyDescent="0.2">
      <c r="A228" s="139">
        <v>1</v>
      </c>
      <c r="B228" s="140" t="e">
        <f>#REF!</f>
        <v>#REF!</v>
      </c>
      <c r="C228" s="141" t="e">
        <f>#REF!</f>
        <v>#REF!</v>
      </c>
      <c r="D228" s="133" t="s">
        <v>137</v>
      </c>
      <c r="E228" s="134" t="e">
        <f>[1]!Olekuvorrand($C228,#REF!,#REF!,#REF!,#REF!,E$4,[1]!juhe(#REF!,6),TRUE)</f>
        <v>#VALUE!</v>
      </c>
      <c r="F228" s="134" t="e">
        <f>[1]!Olekuvorrand($C228,#REF!,#REF!,#REF!,#REF!,F$4,[1]!juhe(#REF!,6),TRUE)</f>
        <v>#VALUE!</v>
      </c>
      <c r="G228" s="134" t="e">
        <f>[1]!Olekuvorrand($C228,#REF!,#REF!,#REF!,#REF!,G$4,[1]!juhe(#REF!,6),TRUE)</f>
        <v>#VALUE!</v>
      </c>
      <c r="H228" s="134" t="e">
        <f>[1]!Olekuvorrand($C228,#REF!,#REF!,#REF!,#REF!,H$4,[1]!juhe(#REF!,6),TRUE)</f>
        <v>#VALUE!</v>
      </c>
      <c r="I228" s="134" t="e">
        <f>[1]!Olekuvorrand($C228,#REF!,#REF!,#REF!,#REF!,I$4,[1]!juhe(#REF!,6),TRUE)</f>
        <v>#VALUE!</v>
      </c>
      <c r="J228" s="134" t="e">
        <f>[1]!Olekuvorrand($C228,#REF!,#REF!,#REF!,#REF!,J$4,[1]!juhe(#REF!,6),TRUE)</f>
        <v>#VALUE!</v>
      </c>
      <c r="K228" s="134" t="e">
        <f>[1]!Olekuvorrand($C228,#REF!,#REF!,#REF!,#REF!,K$4,[1]!juhe(#REF!,6),TRUE)</f>
        <v>#VALUE!</v>
      </c>
      <c r="L228" s="134" t="e">
        <f>[1]!Olekuvorrand($C228,#REF!,#REF!,#REF!,#REF!,L$4,[1]!juhe(#REF!,6),TRUE)</f>
        <v>#VALUE!</v>
      </c>
      <c r="M228" s="134" t="e">
        <f>[1]!Olekuvorrand($C228,#REF!,#REF!,#REF!,#REF!,M$4,[1]!juhe(#REF!,6),TRUE)</f>
        <v>#VALUE!</v>
      </c>
      <c r="N228" s="134" t="e">
        <f>[1]!Olekuvorrand($C228,#REF!,#REF!,#REF!,#REF!,N$4,[1]!juhe(#REF!,6),TRUE)</f>
        <v>#VALUE!</v>
      </c>
      <c r="O228" s="142" t="e">
        <f>#REF!</f>
        <v>#REF!</v>
      </c>
      <c r="Q228"/>
      <c r="R228"/>
      <c r="S228"/>
      <c r="T228"/>
      <c r="U228"/>
      <c r="V228"/>
      <c r="W228"/>
      <c r="X228"/>
      <c r="Y228"/>
    </row>
  </sheetData>
  <mergeCells count="85">
    <mergeCell ref="A1:C1"/>
    <mergeCell ref="D1:L1"/>
    <mergeCell ref="M1:O1"/>
    <mergeCell ref="A2:C2"/>
    <mergeCell ref="D2:L2"/>
    <mergeCell ref="M2:O2"/>
    <mergeCell ref="U2:X2"/>
    <mergeCell ref="D3:N3"/>
    <mergeCell ref="A5:O5"/>
    <mergeCell ref="A6:A10"/>
    <mergeCell ref="B6:B10"/>
    <mergeCell ref="C6:C10"/>
    <mergeCell ref="O6:O10"/>
    <mergeCell ref="A48:A52"/>
    <mergeCell ref="B48:B52"/>
    <mergeCell ref="C48:C52"/>
    <mergeCell ref="O48:O52"/>
    <mergeCell ref="A63:A67"/>
    <mergeCell ref="B63:B67"/>
    <mergeCell ref="C63:C67"/>
    <mergeCell ref="O63:O67"/>
    <mergeCell ref="A75:A79"/>
    <mergeCell ref="B75:B79"/>
    <mergeCell ref="C75:C79"/>
    <mergeCell ref="O75:O79"/>
    <mergeCell ref="A89:A93"/>
    <mergeCell ref="B89:B93"/>
    <mergeCell ref="C89:C93"/>
    <mergeCell ref="O89:O93"/>
    <mergeCell ref="A96:A100"/>
    <mergeCell ref="B96:B100"/>
    <mergeCell ref="C96:C100"/>
    <mergeCell ref="O96:O100"/>
    <mergeCell ref="A105:A109"/>
    <mergeCell ref="B105:B109"/>
    <mergeCell ref="C105:C109"/>
    <mergeCell ref="O105:O109"/>
    <mergeCell ref="A116:A120"/>
    <mergeCell ref="B116:B120"/>
    <mergeCell ref="C116:C120"/>
    <mergeCell ref="O116:O120"/>
    <mergeCell ref="A124:A128"/>
    <mergeCell ref="B124:B128"/>
    <mergeCell ref="C124:C128"/>
    <mergeCell ref="O124:O128"/>
    <mergeCell ref="A135:A139"/>
    <mergeCell ref="B135:B139"/>
    <mergeCell ref="C135:C139"/>
    <mergeCell ref="O135:O139"/>
    <mergeCell ref="A144:A148"/>
    <mergeCell ref="B144:B148"/>
    <mergeCell ref="C144:C148"/>
    <mergeCell ref="O144:O148"/>
    <mergeCell ref="A151:A155"/>
    <mergeCell ref="B151:B155"/>
    <mergeCell ref="C151:C155"/>
    <mergeCell ref="O151:O155"/>
    <mergeCell ref="A158:A162"/>
    <mergeCell ref="B158:B162"/>
    <mergeCell ref="C158:C162"/>
    <mergeCell ref="O158:O162"/>
    <mergeCell ref="A170:A174"/>
    <mergeCell ref="B170:B174"/>
    <mergeCell ref="C170:C174"/>
    <mergeCell ref="O170:O174"/>
    <mergeCell ref="A180:A184"/>
    <mergeCell ref="B180:B184"/>
    <mergeCell ref="C180:C184"/>
    <mergeCell ref="O180:O184"/>
    <mergeCell ref="A189:A193"/>
    <mergeCell ref="B189:B193"/>
    <mergeCell ref="C189:C193"/>
    <mergeCell ref="O189:O193"/>
    <mergeCell ref="A221:A225"/>
    <mergeCell ref="B221:B225"/>
    <mergeCell ref="C221:C225"/>
    <mergeCell ref="O221:O225"/>
    <mergeCell ref="A199:A203"/>
    <mergeCell ref="B199:B203"/>
    <mergeCell ref="C199:C203"/>
    <mergeCell ref="O199:O203"/>
    <mergeCell ref="A207:A211"/>
    <mergeCell ref="B207:B211"/>
    <mergeCell ref="C207:C211"/>
    <mergeCell ref="O207:O211"/>
  </mergeCells>
  <pageMargins left="0.74803149606299213" right="0.28000000000000003" top="0.23622047244094491" bottom="0.39370078740157483" header="0.74803149606299213" footer="0.15748031496062992"/>
  <pageSetup paperSize="9" scale="94" fitToHeight="0" orientation="portrait" r:id="rId1"/>
  <headerFooter alignWithMargins="0">
    <oddHeader>&amp;RLehekülg &amp;P/&amp;N</oddHeader>
    <oddFooter>&amp;R&amp;D</oddFooter>
  </headerFooter>
  <rowBreaks count="4" manualBreakCount="4">
    <brk id="47" max="14" man="1"/>
    <brk id="104" max="14" man="1"/>
    <brk id="157" max="14" man="1"/>
    <brk id="206" max="1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B209"/>
  <sheetViews>
    <sheetView tabSelected="1" zoomScaleNormal="100" workbookViewId="0">
      <selection activeCell="Q10" sqref="Q10"/>
    </sheetView>
  </sheetViews>
  <sheetFormatPr defaultRowHeight="12.75" x14ac:dyDescent="0.2"/>
  <cols>
    <col min="1" max="1" width="3.85546875" customWidth="1"/>
    <col min="2" max="2" width="10.7109375" style="92" customWidth="1"/>
    <col min="3" max="3" width="7.5703125" customWidth="1"/>
    <col min="4" max="4" width="8.42578125" customWidth="1"/>
    <col min="5" max="14" width="5.7109375" customWidth="1"/>
    <col min="15" max="15" width="12" style="147" customWidth="1"/>
    <col min="16" max="16" width="7" customWidth="1"/>
    <col min="17" max="17" width="11.42578125" style="111" customWidth="1"/>
    <col min="18" max="18" width="9.140625" style="108" customWidth="1"/>
    <col min="19" max="19" width="17.5703125" style="108" customWidth="1"/>
    <col min="20" max="21" width="10.42578125" style="108" customWidth="1"/>
    <col min="22" max="22" width="10.5703125" style="108" customWidth="1"/>
    <col min="23" max="24" width="10.42578125" style="108" customWidth="1"/>
    <col min="25" max="25" width="12.140625" style="106" customWidth="1"/>
    <col min="26" max="26" width="10.42578125" customWidth="1"/>
  </cols>
  <sheetData>
    <row r="1" spans="1:28" ht="32.25" customHeight="1" x14ac:dyDescent="0.2">
      <c r="A1" s="190"/>
      <c r="B1" s="226"/>
      <c r="C1" s="227"/>
      <c r="D1" s="195" t="str">
        <f>Köide</f>
        <v>330/110kV Tartu-Sindi õhuliini ehitus
II ehitusetapp, Puhja - Viljandi</v>
      </c>
      <c r="E1" s="195"/>
      <c r="F1" s="195"/>
      <c r="G1" s="195"/>
      <c r="H1" s="195"/>
      <c r="I1" s="195"/>
      <c r="J1" s="195"/>
      <c r="K1" s="195"/>
      <c r="L1" s="195"/>
      <c r="M1" s="228" t="s">
        <v>248</v>
      </c>
      <c r="N1" s="228"/>
      <c r="O1" s="229"/>
    </row>
    <row r="2" spans="1:28" ht="27" customHeight="1" thickBot="1" x14ac:dyDescent="0.25">
      <c r="A2" s="192"/>
      <c r="B2" s="193"/>
      <c r="C2" s="230"/>
      <c r="D2" s="196" t="s">
        <v>253</v>
      </c>
      <c r="E2" s="196"/>
      <c r="F2" s="196"/>
      <c r="G2" s="196"/>
      <c r="H2" s="196"/>
      <c r="I2" s="196"/>
      <c r="J2" s="196"/>
      <c r="K2" s="196"/>
      <c r="L2" s="196"/>
      <c r="M2" s="231"/>
      <c r="N2" s="231"/>
      <c r="O2" s="232"/>
      <c r="U2" s="213" t="s">
        <v>77</v>
      </c>
      <c r="V2" s="213"/>
      <c r="W2" s="213"/>
      <c r="X2" s="213"/>
    </row>
    <row r="3" spans="1:28" ht="45" customHeight="1" x14ac:dyDescent="0.2">
      <c r="A3" s="34" t="s">
        <v>33</v>
      </c>
      <c r="B3" s="93" t="s">
        <v>133</v>
      </c>
      <c r="C3" s="34" t="s">
        <v>136</v>
      </c>
      <c r="D3" s="214" t="s">
        <v>37</v>
      </c>
      <c r="E3" s="215"/>
      <c r="F3" s="215"/>
      <c r="G3" s="215"/>
      <c r="H3" s="215"/>
      <c r="I3" s="215"/>
      <c r="J3" s="215"/>
      <c r="K3" s="215"/>
      <c r="L3" s="215"/>
      <c r="M3" s="215"/>
      <c r="N3" s="216"/>
      <c r="O3" s="143" t="s">
        <v>34</v>
      </c>
      <c r="Q3" s="112" t="s">
        <v>76</v>
      </c>
      <c r="R3" s="113" t="s">
        <v>135</v>
      </c>
      <c r="S3" s="109" t="s">
        <v>54</v>
      </c>
      <c r="T3" s="108" t="s">
        <v>27</v>
      </c>
      <c r="U3" s="110" t="s">
        <v>10</v>
      </c>
      <c r="V3" s="110" t="s">
        <v>21</v>
      </c>
      <c r="W3" s="110" t="s">
        <v>134</v>
      </c>
      <c r="X3" s="110" t="s">
        <v>22</v>
      </c>
      <c r="Y3" s="107" t="s">
        <v>81</v>
      </c>
    </row>
    <row r="4" spans="1:28" x14ac:dyDescent="0.2">
      <c r="A4" s="68"/>
      <c r="B4" s="69" t="s">
        <v>7</v>
      </c>
      <c r="C4" s="70" t="s">
        <v>8</v>
      </c>
      <c r="D4" s="71"/>
      <c r="E4" s="72">
        <v>-20</v>
      </c>
      <c r="F4" s="72">
        <v>-15</v>
      </c>
      <c r="G4" s="72">
        <v>-10</v>
      </c>
      <c r="H4" s="72">
        <v>-5</v>
      </c>
      <c r="I4" s="72">
        <v>0</v>
      </c>
      <c r="J4" s="72">
        <v>5</v>
      </c>
      <c r="K4" s="72">
        <v>10</v>
      </c>
      <c r="L4" s="72">
        <v>15</v>
      </c>
      <c r="M4" s="72">
        <v>20</v>
      </c>
      <c r="N4" s="72">
        <v>25</v>
      </c>
      <c r="O4" s="144" t="s">
        <v>36</v>
      </c>
    </row>
    <row r="5" spans="1:28" ht="17.25" customHeight="1" x14ac:dyDescent="0.2">
      <c r="A5" s="217" t="str">
        <f>CONCATENATE( "Tross ",Y7,"x(",S7,")")</f>
        <v>Tross 1x(9,9-S1A - 19)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9"/>
    </row>
    <row r="6" spans="1:28" s="129" customFormat="1" hidden="1" x14ac:dyDescent="0.2">
      <c r="A6" s="224">
        <v>1</v>
      </c>
      <c r="B6" s="225" t="str">
        <f>Q7</f>
        <v>58Y - 94Y</v>
      </c>
      <c r="C6" s="224">
        <f>R7</f>
        <v>485.86069717986169</v>
      </c>
      <c r="D6" s="129" t="s">
        <v>137</v>
      </c>
      <c r="E6" s="129">
        <f>[1]!Olekuvorrand($C6,$S7,$X7,$W7,$V7,E$4,[1]!juhe($S7,6),TRUE)</f>
        <v>123.24398756027222</v>
      </c>
      <c r="F6" s="129">
        <f>[1]!Olekuvorrand($C6,$S7,$X7,$W7,$V7,F$4,[1]!juhe($S7,6),TRUE)</f>
        <v>121.5936541557312</v>
      </c>
      <c r="G6" s="129">
        <f>[1]!Olekuvorrand($C6,$S7,$X7,$W7,$V7,G$4,[1]!juhe($S7,6),TRUE)</f>
        <v>119.99839544296265</v>
      </c>
      <c r="H6" s="129">
        <f>[1]!Olekuvorrand($C6,$S7,$X7,$W7,$V7,H$4,[1]!juhe($S7,6),TRUE)</f>
        <v>118.45546960830688</v>
      </c>
      <c r="I6" s="129">
        <f>[1]!Olekuvorrand($C6,$S7,$X7,$W7,$V7,I$4,[1]!juhe($S7,6),TRUE)</f>
        <v>116.9624924659729</v>
      </c>
      <c r="J6" s="129">
        <f>[1]!Olekuvorrand($C6,$S7,$X7,$W7,$V7,J$4,[1]!juhe($S7,6),TRUE)</f>
        <v>115.51719903945923</v>
      </c>
      <c r="K6" s="129">
        <f>[1]!Olekuvorrand($C6,$S7,$X7,$W7,$V7,K$4,[1]!juhe($S7,6),TRUE)</f>
        <v>114.11744356155396</v>
      </c>
      <c r="L6" s="129">
        <f>[1]!Olekuvorrand($C6,$S7,$X7,$W7,$V7,L$4,[1]!juhe($S7,6),TRUE)</f>
        <v>112.76108026504517</v>
      </c>
      <c r="M6" s="129">
        <f>[1]!Olekuvorrand($C6,$S7,$X7,$W7,$V7,M$4,[1]!juhe($S7,6),TRUE)</f>
        <v>111.44620180130005</v>
      </c>
      <c r="N6" s="129">
        <f>[1]!Olekuvorrand($C6,$S7,$X7,$W7,$V7,N$4,[1]!juhe($S7,6),TRUE)</f>
        <v>110.17090082168579</v>
      </c>
      <c r="O6" s="237">
        <f>T7</f>
        <v>115.51719903945923</v>
      </c>
    </row>
    <row r="7" spans="1:28" s="129" customFormat="1" x14ac:dyDescent="0.2">
      <c r="A7" s="224"/>
      <c r="B7" s="225"/>
      <c r="C7" s="224"/>
      <c r="D7" s="129" t="s">
        <v>32</v>
      </c>
      <c r="E7" s="129">
        <f>E6*[1]!juhe($S7,2)/10</f>
        <v>826.96715652942657</v>
      </c>
      <c r="F7" s="129">
        <f>F6*[1]!juhe($S7,2)/10</f>
        <v>815.89341938495625</v>
      </c>
      <c r="G7" s="129">
        <f>G6*[1]!juhe($S7,2)/10</f>
        <v>805.18923342227924</v>
      </c>
      <c r="H7" s="129">
        <f>H6*[1]!juhe($S7,2)/10</f>
        <v>794.83620107173908</v>
      </c>
      <c r="I7" s="129">
        <f>I6*[1]!juhe($S7,2)/10</f>
        <v>784.81832444667805</v>
      </c>
      <c r="J7" s="129">
        <f>J6*[1]!juhe($S7,2)/10</f>
        <v>775.12040555477131</v>
      </c>
      <c r="K7" s="129">
        <f>K6*[1]!juhe($S7,2)/10</f>
        <v>765.72804629802692</v>
      </c>
      <c r="L7" s="129">
        <f>L6*[1]!juhe($S7,2)/10</f>
        <v>756.62684857845295</v>
      </c>
      <c r="M7" s="129">
        <f>M6*[1]!juhe($S7,2)/10</f>
        <v>747.80401408672321</v>
      </c>
      <c r="N7" s="129">
        <f>N6*[1]!juhe($S7,2)/10</f>
        <v>739.24674451351154</v>
      </c>
      <c r="O7" s="237"/>
      <c r="Q7" s="137" t="str">
        <f>'Trossi rež'!D$3</f>
        <v>58Y - 94Y</v>
      </c>
      <c r="R7" s="55">
        <f>'Trossi rež'!D$4</f>
        <v>485.86069717986169</v>
      </c>
      <c r="S7" s="3" t="str">
        <f>'Trossi rež'!D$5</f>
        <v>9,9-S1A - 19</v>
      </c>
      <c r="T7" s="3">
        <f>'Trossi rež'!D$8</f>
        <v>115.51719903945923</v>
      </c>
      <c r="U7">
        <f>'Trossi rež'!D$17</f>
        <v>6</v>
      </c>
      <c r="V7">
        <f>'Trossi rež'!D$18</f>
        <v>0.27308973352590482</v>
      </c>
      <c r="W7">
        <f>'Trossi rež'!D$19</f>
        <v>-5</v>
      </c>
      <c r="X7" s="3">
        <f>'Trossi rež'!D$20</f>
        <v>438.33893537521362</v>
      </c>
      <c r="Y7">
        <v>1</v>
      </c>
    </row>
    <row r="8" spans="1:28" s="129" customFormat="1" x14ac:dyDescent="0.2">
      <c r="A8" s="224"/>
      <c r="B8" s="225"/>
      <c r="C8" s="224"/>
      <c r="D8" s="129" t="s">
        <v>31</v>
      </c>
      <c r="E8" s="129">
        <f>[1]!ripe([1]!Olekuvorrand($C6,$S7,$X7,$W7,$V7,E$4,[1]!juhe($S7,6),TRUE),[1]!juhe($S7,6),$C6,0)</f>
        <v>12.809187757286244</v>
      </c>
      <c r="F8" s="129">
        <f>[1]!ripe([1]!Olekuvorrand($C6,$S7,$X7,$W7,$V7,F$4,[1]!juhe($S7,6),TRUE),[1]!juhe($S7,6),$C6,0)</f>
        <v>12.983040830357089</v>
      </c>
      <c r="G8" s="129">
        <f>[1]!ripe([1]!Olekuvorrand($C6,$S7,$X7,$W7,$V7,G$4,[1]!juhe($S7,6),TRUE),[1]!juhe($S7,6),$C6,0)</f>
        <v>13.155637379889299</v>
      </c>
      <c r="H8" s="129">
        <f>[1]!ripe([1]!Olekuvorrand($C6,$S7,$X7,$W7,$V7,H$4,[1]!juhe($S7,6),TRUE),[1]!juhe($S7,6),$C6,0)</f>
        <v>13.326994370426871</v>
      </c>
      <c r="I8" s="129">
        <f>[1]!ripe([1]!Olekuvorrand($C6,$S7,$X7,$W7,$V7,I$4,[1]!juhe($S7,6),TRUE),[1]!juhe($S7,6),$C6,0)</f>
        <v>13.497107861953648</v>
      </c>
      <c r="J8" s="129">
        <f>[1]!ripe([1]!Olekuvorrand($C6,$S7,$X7,$W7,$V7,J$4,[1]!juhe($S7,6),TRUE),[1]!juhe($S7,6),$C6,0)</f>
        <v>13.665976925885541</v>
      </c>
      <c r="K8" s="129">
        <f>[1]!ripe([1]!Olekuvorrand($C6,$S7,$X7,$W7,$V7,K$4,[1]!juhe($S7,6),TRUE),[1]!juhe($S7,6),$C6,0)</f>
        <v>13.833602710918285</v>
      </c>
      <c r="L8" s="129">
        <f>[1]!ripe([1]!Olekuvorrand($C6,$S7,$X7,$W7,$V7,L$4,[1]!juhe($S7,6),TRUE),[1]!juhe($S7,6),$C6,0)</f>
        <v>14.000002242844289</v>
      </c>
      <c r="M8" s="129">
        <f>[1]!ripe([1]!Olekuvorrand($C6,$S7,$X7,$W7,$V7,M$4,[1]!juhe($S7,6),TRUE),[1]!juhe($S7,6),$C6,0)</f>
        <v>14.165178813637789</v>
      </c>
      <c r="N8" s="129">
        <f>[1]!ripe([1]!Olekuvorrand($C6,$S7,$X7,$W7,$V7,N$4,[1]!juhe($S7,6),TRUE),[1]!juhe($S7,6),$C6,0)</f>
        <v>14.329150118970782</v>
      </c>
      <c r="O8" s="237"/>
      <c r="Q8"/>
      <c r="R8"/>
      <c r="S8"/>
      <c r="T8"/>
      <c r="U8"/>
      <c r="V8"/>
      <c r="W8"/>
      <c r="X8"/>
      <c r="Y8"/>
    </row>
    <row r="9" spans="1:28" s="129" customFormat="1" x14ac:dyDescent="0.2">
      <c r="A9" s="224"/>
      <c r="B9" s="225"/>
      <c r="C9" s="224"/>
      <c r="D9" s="129" t="s">
        <v>247</v>
      </c>
      <c r="E9" s="129">
        <f>[1]!ripe([1]!Olekuvorrand($C6,$S7,$X7,$W7,$V7,E$4,[1]!juhe($S7,6)),[1]!juhe($S7,6),$C6,0)</f>
        <v>12.809187757286244</v>
      </c>
      <c r="F9" s="129">
        <f>[1]!ripe([1]!Olekuvorrand($C6,$S7,$X7,$W7,$V7,F$4,[1]!juhe($S7,6)),[1]!juhe($S7,6),$C6,0)</f>
        <v>12.983040830357089</v>
      </c>
      <c r="G9" s="129">
        <f>[1]!ripe([1]!Olekuvorrand($C6,$S7,$X7,$W7,$V7,G$4,[1]!juhe($S7,6)),[1]!juhe($S7,6),$C6,0)</f>
        <v>13.155637379889299</v>
      </c>
      <c r="H9" s="129">
        <f>[1]!ripe([1]!Olekuvorrand($C6,$S7,$X7,$W7,$V7,H$4,[1]!juhe($S7,6)),[1]!juhe($S7,6),$C6,0)</f>
        <v>13.326994370426871</v>
      </c>
      <c r="I9" s="129">
        <f>[1]!ripe([1]!Olekuvorrand($C6,$S7,$X7,$W7,$V7,I$4,[1]!juhe($S7,6)),[1]!juhe($S7,6),$C6,0)</f>
        <v>13.497107861953648</v>
      </c>
      <c r="J9" s="129">
        <f>[1]!ripe([1]!Olekuvorrand($C6,$S7,$X7,$W7,$V7,J$4,[1]!juhe($S7,6)),[1]!juhe($S7,6),$C6,0)</f>
        <v>13.665976925885541</v>
      </c>
      <c r="K9" s="129">
        <f>[1]!ripe([1]!Olekuvorrand($C6,$S7,$X7,$W7,$V7,K$4,[1]!juhe($S7,6)),[1]!juhe($S7,6),$C6,0)</f>
        <v>13.833602710918285</v>
      </c>
      <c r="L9" s="129">
        <f>[1]!ripe([1]!Olekuvorrand($C6,$S7,$X7,$W7,$V7,L$4,[1]!juhe($S7,6)),[1]!juhe($S7,6),$C6,0)</f>
        <v>14.000002242844289</v>
      </c>
      <c r="M9" s="129">
        <f>[1]!ripe([1]!Olekuvorrand($C6,$S7,$X7,$W7,$V7,M$4,[1]!juhe($S7,6)),[1]!juhe($S7,6),$C6,0)</f>
        <v>14.165178813637789</v>
      </c>
      <c r="N9" s="129">
        <f>[1]!ripe([1]!Olekuvorrand($C6,$S7,$X7,$W7,$V7,N$4,[1]!juhe($S7,6)),[1]!juhe($S7,6),$C6,0)</f>
        <v>14.329150118970782</v>
      </c>
      <c r="O9" s="237"/>
      <c r="Q9"/>
      <c r="R9"/>
      <c r="S9"/>
      <c r="T9"/>
      <c r="U9"/>
      <c r="V9"/>
      <c r="W9"/>
      <c r="X9"/>
      <c r="Y9"/>
    </row>
    <row r="10" spans="1:28" x14ac:dyDescent="0.2">
      <c r="A10" s="114"/>
      <c r="B10" s="127" t="str">
        <f>Visangud!C15</f>
        <v>58Y-59Y</v>
      </c>
      <c r="C10" s="116">
        <f>Visangud!D15</f>
        <v>484.06118078346566</v>
      </c>
      <c r="D10" s="10" t="s">
        <v>31</v>
      </c>
      <c r="E10" s="12">
        <f>[1]!ripe(E$6,[1]!juhe($S$7,6),$C10,0)</f>
        <v>12.714478895510727</v>
      </c>
      <c r="F10" s="12">
        <f>[1]!ripe(F$6,[1]!juhe($S$7,6),$C10,0)</f>
        <v>12.887046529802882</v>
      </c>
      <c r="G10" s="12">
        <f>[1]!ripe(G$6,[1]!juhe($S$7,6),$C10,0)</f>
        <v>13.058366931068527</v>
      </c>
      <c r="H10" s="12">
        <f>[1]!ripe(H$6,[1]!juhe($S$7,6),$C10,0)</f>
        <v>13.228456938418827</v>
      </c>
      <c r="I10" s="12">
        <f>[1]!ripe(I$6,[1]!juhe($S$7,6),$C10,0)</f>
        <v>13.397312640969405</v>
      </c>
      <c r="J10" s="12">
        <f>[1]!ripe(J$6,[1]!juhe($S$7,6),$C10,0)</f>
        <v>13.564933117001962</v>
      </c>
      <c r="K10" s="12">
        <f>[1]!ripe(K$6,[1]!juhe($S$7,6),$C10,0)</f>
        <v>13.731319506718975</v>
      </c>
      <c r="L10" s="12">
        <f>[1]!ripe(L$6,[1]!juhe($S$7,6),$C10,0)</f>
        <v>13.896488710027169</v>
      </c>
      <c r="M10" s="12">
        <f>[1]!ripe(M$6,[1]!juhe($S$7,6),$C10,0)</f>
        <v>14.060443994560506</v>
      </c>
      <c r="N10" s="12">
        <f>[1]!ripe(N$6,[1]!juhe($S$7,6),$C10,0)</f>
        <v>14.223202925152322</v>
      </c>
      <c r="O10" s="145"/>
      <c r="Q10"/>
      <c r="R10"/>
      <c r="S10"/>
      <c r="T10"/>
      <c r="U10"/>
      <c r="V10"/>
      <c r="W10"/>
      <c r="X10"/>
      <c r="Y10"/>
      <c r="AB10" s="11"/>
    </row>
    <row r="11" spans="1:28" x14ac:dyDescent="0.2">
      <c r="A11" s="114"/>
      <c r="B11" s="127" t="str">
        <f>Visangud!C16</f>
        <v>59Y-60Y</v>
      </c>
      <c r="C11" s="116">
        <f>Visangud!D16</f>
        <v>508.30627329349522</v>
      </c>
      <c r="D11" s="10" t="s">
        <v>31</v>
      </c>
      <c r="E11" s="12">
        <f>[1]!ripe(E$6,[1]!juhe($S$7,6),$C11,0)</f>
        <v>14.020031608904301</v>
      </c>
      <c r="F11" s="12">
        <f>[1]!ripe(F$6,[1]!juhe($S$7,6),$C11,0)</f>
        <v>14.210318895338361</v>
      </c>
      <c r="G11" s="12">
        <f>[1]!ripe(G$6,[1]!juhe($S$7,6),$C11,0)</f>
        <v>14.399230879913882</v>
      </c>
      <c r="H11" s="12">
        <f>[1]!ripe(H$6,[1]!juhe($S$7,6),$C11,0)</f>
        <v>14.586786130821721</v>
      </c>
      <c r="I11" s="12">
        <f>[1]!ripe(I$6,[1]!juhe($S$7,6),$C11,0)</f>
        <v>14.772980335598666</v>
      </c>
      <c r="J11" s="12">
        <f>[1]!ripe(J$6,[1]!juhe($S$7,6),$C11,0)</f>
        <v>14.957812477882198</v>
      </c>
      <c r="K11" s="12">
        <f>[1]!ripe(K$6,[1]!juhe($S$7,6),$C11,0)</f>
        <v>15.141283814953486</v>
      </c>
      <c r="L11" s="12">
        <f>[1]!ripe(L$6,[1]!juhe($S$7,6),$C11,0)</f>
        <v>15.323412982041573</v>
      </c>
      <c r="M11" s="12">
        <f>[1]!ripe(M$6,[1]!juhe($S$7,6),$C11,0)</f>
        <v>15.504203582308794</v>
      </c>
      <c r="N11" s="12">
        <f>[1]!ripe(N$6,[1]!juhe($S$7,6),$C11,0)</f>
        <v>15.683674984187039</v>
      </c>
      <c r="O11" s="145"/>
      <c r="Q11" s="233"/>
      <c r="R11" s="235"/>
      <c r="S11" s="233"/>
      <c r="T11" s="235"/>
      <c r="U11" s="233"/>
      <c r="V11" s="235"/>
      <c r="W11"/>
      <c r="X11"/>
      <c r="Y11"/>
      <c r="AB11" s="11"/>
    </row>
    <row r="12" spans="1:28" x14ac:dyDescent="0.2">
      <c r="A12" s="114"/>
      <c r="B12" s="127" t="str">
        <f>Visangud!C17</f>
        <v>60Y-61Y</v>
      </c>
      <c r="C12" s="116">
        <f>Visangud!D17</f>
        <v>503.35245600179263</v>
      </c>
      <c r="D12" s="10" t="s">
        <v>31</v>
      </c>
      <c r="E12" s="12">
        <f>[1]!ripe(E$6,[1]!juhe($S$7,6),$C12,0)</f>
        <v>13.748092248611147</v>
      </c>
      <c r="F12" s="12">
        <f>[1]!ripe(F$6,[1]!juhe($S$7,6),$C12,0)</f>
        <v>13.934688630175069</v>
      </c>
      <c r="G12" s="12">
        <f>[1]!ripe(G$6,[1]!juhe($S$7,6),$C12,0)</f>
        <v>14.119936385905017</v>
      </c>
      <c r="H12" s="12">
        <f>[1]!ripe(H$6,[1]!juhe($S$7,6),$C12,0)</f>
        <v>14.303853723834182</v>
      </c>
      <c r="I12" s="12">
        <f>[1]!ripe(I$6,[1]!juhe($S$7,6),$C12,0)</f>
        <v>14.486436415145979</v>
      </c>
      <c r="J12" s="12">
        <f>[1]!ripe(J$6,[1]!juhe($S$7,6),$C12,0)</f>
        <v>14.667683463191759</v>
      </c>
      <c r="K12" s="12">
        <f>[1]!ripe(K$6,[1]!juhe($S$7,6),$C12,0)</f>
        <v>14.84759610086585</v>
      </c>
      <c r="L12" s="12">
        <f>[1]!ripe(L$6,[1]!juhe($S$7,6),$C12,0)</f>
        <v>15.026192601939316</v>
      </c>
      <c r="M12" s="12">
        <f>[1]!ripe(M$6,[1]!juhe($S$7,6),$C12,0)</f>
        <v>15.203476499685806</v>
      </c>
      <c r="N12" s="12">
        <f>[1]!ripe(N$6,[1]!juhe($S$7,6),$C12,0)</f>
        <v>15.379466786857671</v>
      </c>
      <c r="O12" s="145"/>
      <c r="Q12" s="233"/>
      <c r="R12" s="233"/>
      <c r="S12" s="233"/>
      <c r="T12" s="233"/>
      <c r="U12" s="233"/>
      <c r="V12" s="233"/>
      <c r="W12"/>
      <c r="X12"/>
      <c r="Y12"/>
      <c r="AB12" s="11"/>
    </row>
    <row r="13" spans="1:28" x14ac:dyDescent="0.2">
      <c r="A13" s="114"/>
      <c r="B13" s="127" t="str">
        <f>Visangud!C18</f>
        <v>61Y-62Y</v>
      </c>
      <c r="C13" s="116">
        <f>Visangud!D18</f>
        <v>492.56996199516351</v>
      </c>
      <c r="D13" s="10" t="s">
        <v>31</v>
      </c>
      <c r="E13" s="12">
        <f>[1]!ripe(E$6,[1]!juhe($S$7,6),$C13,0)</f>
        <v>13.165395241651737</v>
      </c>
      <c r="F13" s="12">
        <f>[1]!ripe(F$6,[1]!juhe($S$7,6),$C13,0)</f>
        <v>13.344082951155523</v>
      </c>
      <c r="G13" s="12">
        <f>[1]!ripe(G$6,[1]!juhe($S$7,6),$C13,0)</f>
        <v>13.521479194773258</v>
      </c>
      <c r="H13" s="12">
        <f>[1]!ripe(H$6,[1]!juhe($S$7,6),$C13,0)</f>
        <v>13.697601408811682</v>
      </c>
      <c r="I13" s="12">
        <f>[1]!ripe(I$6,[1]!juhe($S$7,6),$C13,0)</f>
        <v>13.872445543687714</v>
      </c>
      <c r="J13" s="12">
        <f>[1]!ripe(J$6,[1]!juhe($S$7,6),$C13,0)</f>
        <v>14.046010644994508</v>
      </c>
      <c r="K13" s="12">
        <f>[1]!ripe(K$6,[1]!juhe($S$7,6),$C13,0)</f>
        <v>14.218297893371588</v>
      </c>
      <c r="L13" s="12">
        <f>[1]!ripe(L$6,[1]!juhe($S$7,6),$C13,0)</f>
        <v>14.389324788077346</v>
      </c>
      <c r="M13" s="12">
        <f>[1]!ripe(M$6,[1]!juhe($S$7,6),$C13,0)</f>
        <v>14.559094712631707</v>
      </c>
      <c r="N13" s="12">
        <f>[1]!ripe(N$6,[1]!juhe($S$7,6),$C13,0)</f>
        <v>14.727625854801158</v>
      </c>
      <c r="O13" s="145"/>
      <c r="Q13" s="234"/>
      <c r="R13" s="234"/>
      <c r="S13" s="234"/>
      <c r="T13" s="234"/>
      <c r="U13" s="234"/>
      <c r="V13" s="234"/>
      <c r="W13"/>
      <c r="X13"/>
      <c r="Y13"/>
      <c r="AB13" s="11"/>
    </row>
    <row r="14" spans="1:28" x14ac:dyDescent="0.2">
      <c r="A14" s="114"/>
      <c r="B14" s="127" t="str">
        <f>Visangud!C19</f>
        <v>62Y-63Y</v>
      </c>
      <c r="C14" s="116">
        <f>Visangud!D19</f>
        <v>517.16590036963339</v>
      </c>
      <c r="D14" s="10" t="s">
        <v>31</v>
      </c>
      <c r="E14" s="12">
        <f>[1]!ripe(E$6,[1]!juhe($S$7,6),$C14,0)</f>
        <v>14.513020775178576</v>
      </c>
      <c r="F14" s="12">
        <f>[1]!ripe(F$6,[1]!juhe($S$7,6),$C14,0)</f>
        <v>14.709999171398163</v>
      </c>
      <c r="G14" s="12">
        <f>[1]!ripe(G$6,[1]!juhe($S$7,6),$C14,0)</f>
        <v>14.905553905745798</v>
      </c>
      <c r="H14" s="12">
        <f>[1]!ripe(H$6,[1]!juhe($S$7,6),$C14,0)</f>
        <v>15.099704199329341</v>
      </c>
      <c r="I14" s="12">
        <f>[1]!ripe(I$6,[1]!juhe($S$7,6),$C14,0)</f>
        <v>15.292445588045572</v>
      </c>
      <c r="J14" s="12">
        <f>[1]!ripe(J$6,[1]!juhe($S$7,6),$C14,0)</f>
        <v>15.483777019793415</v>
      </c>
      <c r="K14" s="12">
        <f>[1]!ripe(K$6,[1]!juhe($S$7,6),$C14,0)</f>
        <v>15.673699796064065</v>
      </c>
      <c r="L14" s="12">
        <f>[1]!ripe(L$6,[1]!juhe($S$7,6),$C14,0)</f>
        <v>15.862233207360841</v>
      </c>
      <c r="M14" s="12">
        <f>[1]!ripe(M$6,[1]!juhe($S$7,6),$C14,0)</f>
        <v>16.049380983544793</v>
      </c>
      <c r="N14" s="12">
        <f>[1]!ripe(N$6,[1]!juhe($S$7,6),$C14,0)</f>
        <v>16.23516317410385</v>
      </c>
      <c r="O14" s="145"/>
      <c r="Q14"/>
      <c r="R14"/>
      <c r="S14"/>
      <c r="T14"/>
      <c r="U14"/>
      <c r="V14"/>
      <c r="W14"/>
      <c r="X14"/>
      <c r="Y14"/>
      <c r="AB14" s="11"/>
    </row>
    <row r="15" spans="1:28" x14ac:dyDescent="0.2">
      <c r="A15" s="114"/>
      <c r="B15" s="127" t="str">
        <f>Visangud!C20</f>
        <v>63Y-64Y</v>
      </c>
      <c r="C15" s="116">
        <f>Visangud!D20</f>
        <v>479.99107211779597</v>
      </c>
      <c r="D15" s="10" t="s">
        <v>31</v>
      </c>
      <c r="E15" s="12">
        <f>[1]!ripe(E$6,[1]!juhe($S$7,6),$C15,0)</f>
        <v>12.50156469317251</v>
      </c>
      <c r="F15" s="12">
        <f>[1]!ripe(F$6,[1]!juhe($S$7,6),$C15,0)</f>
        <v>12.671242543266141</v>
      </c>
      <c r="G15" s="12">
        <f>[1]!ripe(G$6,[1]!juhe($S$7,6),$C15,0)</f>
        <v>12.839694046256087</v>
      </c>
      <c r="H15" s="12">
        <f>[1]!ripe(H$6,[1]!juhe($S$7,6),$C15,0)</f>
        <v>13.006935759269018</v>
      </c>
      <c r="I15" s="12">
        <f>[1]!ripe(I$6,[1]!juhe($S$7,6),$C15,0)</f>
        <v>13.172963836911467</v>
      </c>
      <c r="J15" s="12">
        <f>[1]!ripe(J$6,[1]!juhe($S$7,6),$C15,0)</f>
        <v>13.337777372900053</v>
      </c>
      <c r="K15" s="12">
        <f>[1]!ripe(K$6,[1]!juhe($S$7,6),$C15,0)</f>
        <v>13.501377488343646</v>
      </c>
      <c r="L15" s="12">
        <f>[1]!ripe(L$6,[1]!juhe($S$7,6),$C15,0)</f>
        <v>13.663780800146398</v>
      </c>
      <c r="M15" s="12">
        <f>[1]!ripe(M$6,[1]!juhe($S$7,6),$C15,0)</f>
        <v>13.824990521223111</v>
      </c>
      <c r="N15" s="12">
        <f>[1]!ripe(N$6,[1]!juhe($S$7,6),$C15,0)</f>
        <v>13.985023922269816</v>
      </c>
      <c r="O15" s="145"/>
      <c r="Q15"/>
      <c r="R15"/>
      <c r="S15"/>
      <c r="T15"/>
      <c r="U15"/>
      <c r="V15"/>
      <c r="W15"/>
      <c r="X15"/>
      <c r="Y15"/>
      <c r="AB15" s="11"/>
    </row>
    <row r="16" spans="1:28" x14ac:dyDescent="0.2">
      <c r="A16" s="114"/>
      <c r="B16" s="127" t="str">
        <f>Visangud!C21</f>
        <v>64Y-65Y</v>
      </c>
      <c r="C16" s="116">
        <f>Visangud!D21</f>
        <v>483.25453659018103</v>
      </c>
      <c r="D16" s="10" t="s">
        <v>31</v>
      </c>
      <c r="E16" s="12">
        <f>[1]!ripe(E$6,[1]!juhe($S$7,6),$C16,0)</f>
        <v>12.672139143513769</v>
      </c>
      <c r="F16" s="12">
        <f>[1]!ripe(F$6,[1]!juhe($S$7,6),$C16,0)</f>
        <v>12.844132120291553</v>
      </c>
      <c r="G16" s="12">
        <f>[1]!ripe(G$6,[1]!juhe($S$7,6),$C16,0)</f>
        <v>13.014882017381508</v>
      </c>
      <c r="H16" s="12">
        <f>[1]!ripe(H$6,[1]!juhe($S$7,6),$C16,0)</f>
        <v>13.184405617819849</v>
      </c>
      <c r="I16" s="12">
        <f>[1]!ripe(I$6,[1]!juhe($S$7,6),$C16,0)</f>
        <v>13.352699023745611</v>
      </c>
      <c r="J16" s="12">
        <f>[1]!ripe(J$6,[1]!juhe($S$7,6),$C16,0)</f>
        <v>13.51976131650985</v>
      </c>
      <c r="K16" s="12">
        <f>[1]!ripe(K$6,[1]!juhe($S$7,6),$C16,0)</f>
        <v>13.685593632518128</v>
      </c>
      <c r="L16" s="12">
        <f>[1]!ripe(L$6,[1]!juhe($S$7,6),$C16,0)</f>
        <v>13.850212815399761</v>
      </c>
      <c r="M16" s="12">
        <f>[1]!ripe(M$6,[1]!juhe($S$7,6),$C16,0)</f>
        <v>14.013622121907355</v>
      </c>
      <c r="N16" s="12">
        <f>[1]!ripe(N$6,[1]!juhe($S$7,6),$C16,0)</f>
        <v>14.175839058382605</v>
      </c>
      <c r="O16" s="145"/>
      <c r="Q16"/>
      <c r="R16"/>
      <c r="S16"/>
      <c r="T16"/>
      <c r="U16"/>
      <c r="V16"/>
      <c r="W16"/>
      <c r="X16"/>
      <c r="Y16"/>
      <c r="AB16" s="11"/>
    </row>
    <row r="17" spans="1:28" x14ac:dyDescent="0.2">
      <c r="A17" s="114"/>
      <c r="B17" s="127" t="str">
        <f>Visangud!C22</f>
        <v>65Y-66Y</v>
      </c>
      <c r="C17" s="116">
        <f>Visangud!D22</f>
        <v>490.31299862266133</v>
      </c>
      <c r="D17" s="10" t="s">
        <v>31</v>
      </c>
      <c r="E17" s="12">
        <f>[1]!ripe(E$6,[1]!juhe($S$7,6),$C17,0)</f>
        <v>13.045023548097515</v>
      </c>
      <c r="F17" s="12">
        <f>[1]!ripe(F$6,[1]!juhe($S$7,6),$C17,0)</f>
        <v>13.222077509292534</v>
      </c>
      <c r="G17" s="12">
        <f>[1]!ripe(G$6,[1]!juhe($S$7,6),$C17,0)</f>
        <v>13.397851812521662</v>
      </c>
      <c r="H17" s="12">
        <f>[1]!ripe(H$6,[1]!juhe($S$7,6),$C17,0)</f>
        <v>13.572363734670839</v>
      </c>
      <c r="I17" s="12">
        <f>[1]!ripe(I$6,[1]!juhe($S$7,6),$C17,0)</f>
        <v>13.74560926318248</v>
      </c>
      <c r="J17" s="12">
        <f>[1]!ripe(J$6,[1]!juhe($S$7,6),$C17,0)</f>
        <v>13.917587452375908</v>
      </c>
      <c r="K17" s="12">
        <f>[1]!ripe(K$6,[1]!juhe($S$7,6),$C17,0)</f>
        <v>14.088299472096022</v>
      </c>
      <c r="L17" s="12">
        <f>[1]!ripe(L$6,[1]!juhe($S$7,6),$C17,0)</f>
        <v>14.257762661604847</v>
      </c>
      <c r="M17" s="12">
        <f>[1]!ripe(M$6,[1]!juhe($S$7,6),$C17,0)</f>
        <v>14.425980373486659</v>
      </c>
      <c r="N17" s="12">
        <f>[1]!ripe(N$6,[1]!juhe($S$7,6),$C17,0)</f>
        <v>14.592970629216531</v>
      </c>
      <c r="O17" s="145"/>
      <c r="Q17"/>
      <c r="R17"/>
      <c r="S17"/>
      <c r="T17"/>
      <c r="U17"/>
      <c r="V17"/>
      <c r="W17"/>
      <c r="X17"/>
      <c r="Y17"/>
      <c r="AB17" s="11"/>
    </row>
    <row r="18" spans="1:28" x14ac:dyDescent="0.2">
      <c r="A18" s="114"/>
      <c r="B18" s="127" t="str">
        <f>Visangud!C23</f>
        <v>66Y-67Y</v>
      </c>
      <c r="C18" s="116">
        <f>Visangud!D23</f>
        <v>492.90759981970103</v>
      </c>
      <c r="D18" s="10" t="s">
        <v>31</v>
      </c>
      <c r="E18" s="12">
        <f>[1]!ripe(E$6,[1]!juhe($S$7,6),$C18,0)</f>
        <v>13.183450174906326</v>
      </c>
      <c r="F18" s="12">
        <f>[1]!ripe(F$6,[1]!juhe($S$7,6),$C18,0)</f>
        <v>13.362382935516388</v>
      </c>
      <c r="G18" s="12">
        <f>[1]!ripe(G$6,[1]!juhe($S$7,6),$C18,0)</f>
        <v>13.540022459132889</v>
      </c>
      <c r="H18" s="12">
        <f>[1]!ripe(H$6,[1]!juhe($S$7,6),$C18,0)</f>
        <v>13.716386205974599</v>
      </c>
      <c r="I18" s="12">
        <f>[1]!ripe(I$6,[1]!juhe($S$7,6),$C18,0)</f>
        <v>13.891470120904874</v>
      </c>
      <c r="J18" s="12">
        <f>[1]!ripe(J$6,[1]!juhe($S$7,6),$C18,0)</f>
        <v>14.065273248207992</v>
      </c>
      <c r="K18" s="12">
        <f>[1]!ripe(K$6,[1]!juhe($S$7,6),$C18,0)</f>
        <v>14.237796770142605</v>
      </c>
      <c r="L18" s="12">
        <f>[1]!ripe(L$6,[1]!juhe($S$7,6),$C18,0)</f>
        <v>14.409058209965465</v>
      </c>
      <c r="M18" s="12">
        <f>[1]!ripe(M$6,[1]!juhe($S$7,6),$C18,0)</f>
        <v>14.579060955836635</v>
      </c>
      <c r="N18" s="12">
        <f>[1]!ripe(N$6,[1]!juhe($S$7,6),$C18,0)</f>
        <v>14.747823220465179</v>
      </c>
      <c r="O18" s="145"/>
      <c r="Q18"/>
      <c r="R18"/>
      <c r="S18"/>
      <c r="T18"/>
      <c r="U18"/>
      <c r="V18"/>
      <c r="W18"/>
      <c r="X18"/>
      <c r="Y18"/>
      <c r="AB18" s="11"/>
    </row>
    <row r="19" spans="1:28" x14ac:dyDescent="0.2">
      <c r="A19" s="114"/>
      <c r="B19" s="127" t="str">
        <f>Visangud!C24</f>
        <v>67Y-68Y</v>
      </c>
      <c r="C19" s="116">
        <f>Visangud!D24</f>
        <v>492.90667217748387</v>
      </c>
      <c r="D19" s="10" t="s">
        <v>31</v>
      </c>
      <c r="E19" s="12">
        <f>[1]!ripe(E$6,[1]!juhe($S$7,6),$C19,0)</f>
        <v>13.183400552975375</v>
      </c>
      <c r="F19" s="12">
        <f>[1]!ripe(F$6,[1]!juhe($S$7,6),$C19,0)</f>
        <v>13.362332640090335</v>
      </c>
      <c r="G19" s="12">
        <f>[1]!ripe(G$6,[1]!juhe($S$7,6),$C19,0)</f>
        <v>13.539971495079424</v>
      </c>
      <c r="H19" s="12">
        <f>[1]!ripe(H$6,[1]!juhe($S$7,6),$C19,0)</f>
        <v>13.71633457809569</v>
      </c>
      <c r="I19" s="12">
        <f>[1]!ripe(I$6,[1]!juhe($S$7,6),$C19,0)</f>
        <v>13.891417834017751</v>
      </c>
      <c r="J19" s="12">
        <f>[1]!ripe(J$6,[1]!juhe($S$7,6),$C19,0)</f>
        <v>14.065220307133487</v>
      </c>
      <c r="K19" s="12">
        <f>[1]!ripe(K$6,[1]!juhe($S$7,6),$C19,0)</f>
        <v>14.237743179697093</v>
      </c>
      <c r="L19" s="12">
        <f>[1]!ripe(L$6,[1]!juhe($S$7,6),$C19,0)</f>
        <v>14.40900397489937</v>
      </c>
      <c r="M19" s="12">
        <f>[1]!ripe(M$6,[1]!juhe($S$7,6),$C19,0)</f>
        <v>14.579006080887625</v>
      </c>
      <c r="N19" s="12">
        <f>[1]!ripe(N$6,[1]!juhe($S$7,6),$C19,0)</f>
        <v>14.747767710302373</v>
      </c>
      <c r="O19" s="145"/>
      <c r="Q19"/>
      <c r="R19"/>
      <c r="S19"/>
      <c r="T19"/>
      <c r="U19"/>
      <c r="V19"/>
      <c r="W19"/>
      <c r="X19"/>
      <c r="Y19"/>
      <c r="AB19" s="11"/>
    </row>
    <row r="20" spans="1:28" x14ac:dyDescent="0.2">
      <c r="A20" s="114"/>
      <c r="B20" s="127" t="str">
        <f>Visangud!C25</f>
        <v>68Y-69Y</v>
      </c>
      <c r="C20" s="116">
        <f>Visangud!D25</f>
        <v>492.90759981935321</v>
      </c>
      <c r="D20" s="10" t="s">
        <v>31</v>
      </c>
      <c r="E20" s="12">
        <f>[1]!ripe(E$6,[1]!juhe($S$7,6),$C20,0)</f>
        <v>13.183450174887721</v>
      </c>
      <c r="F20" s="12">
        <f>[1]!ripe(F$6,[1]!juhe($S$7,6),$C20,0)</f>
        <v>13.362382935497529</v>
      </c>
      <c r="G20" s="12">
        <f>[1]!ripe(G$6,[1]!juhe($S$7,6),$C20,0)</f>
        <v>13.54002245911378</v>
      </c>
      <c r="H20" s="12">
        <f>[1]!ripe(H$6,[1]!juhe($S$7,6),$C20,0)</f>
        <v>13.71638620595524</v>
      </c>
      <c r="I20" s="12">
        <f>[1]!ripe(I$6,[1]!juhe($S$7,6),$C20,0)</f>
        <v>13.891470120885268</v>
      </c>
      <c r="J20" s="12">
        <f>[1]!ripe(J$6,[1]!juhe($S$7,6),$C20,0)</f>
        <v>14.065273248188142</v>
      </c>
      <c r="K20" s="12">
        <f>[1]!ripe(K$6,[1]!juhe($S$7,6),$C20,0)</f>
        <v>14.237796770122511</v>
      </c>
      <c r="L20" s="12">
        <f>[1]!ripe(L$6,[1]!juhe($S$7,6),$C20,0)</f>
        <v>14.40905820994513</v>
      </c>
      <c r="M20" s="12">
        <f>[1]!ripe(M$6,[1]!juhe($S$7,6),$C20,0)</f>
        <v>14.579060955816059</v>
      </c>
      <c r="N20" s="12">
        <f>[1]!ripe(N$6,[1]!juhe($S$7,6),$C20,0)</f>
        <v>14.747823220444365</v>
      </c>
      <c r="O20" s="145"/>
      <c r="Q20"/>
      <c r="R20"/>
      <c r="S20"/>
      <c r="T20"/>
      <c r="U20"/>
      <c r="V20"/>
      <c r="W20"/>
      <c r="X20"/>
      <c r="Y20"/>
      <c r="AB20" s="11"/>
    </row>
    <row r="21" spans="1:28" x14ac:dyDescent="0.2">
      <c r="A21" s="114"/>
      <c r="B21" s="127" t="str">
        <f>Visangud!C26</f>
        <v>69Y-70Y</v>
      </c>
      <c r="C21" s="116">
        <f>Visangud!D26</f>
        <v>515.73893093897698</v>
      </c>
      <c r="D21" s="10" t="s">
        <v>31</v>
      </c>
      <c r="E21" s="12">
        <f>[1]!ripe(E$6,[1]!juhe($S$7,6),$C21,0)</f>
        <v>14.433042316208251</v>
      </c>
      <c r="F21" s="12">
        <f>[1]!ripe(F$6,[1]!juhe($S$7,6),$C21,0)</f>
        <v>14.62893520246929</v>
      </c>
      <c r="G21" s="12">
        <f>[1]!ripe(G$6,[1]!juhe($S$7,6),$C21,0)</f>
        <v>14.823412272384429</v>
      </c>
      <c r="H21" s="12">
        <f>[1]!ripe(H$6,[1]!juhe($S$7,6),$C21,0)</f>
        <v>15.016492641137713</v>
      </c>
      <c r="I21" s="12">
        <f>[1]!ripe(I$6,[1]!juhe($S$7,6),$C21,0)</f>
        <v>15.20817186922673</v>
      </c>
      <c r="J21" s="12">
        <f>[1]!ripe(J$6,[1]!juhe($S$7,6),$C21,0)</f>
        <v>15.398448910348332</v>
      </c>
      <c r="K21" s="12">
        <f>[1]!ripe(K$6,[1]!juhe($S$7,6),$C21,0)</f>
        <v>15.587325058821449</v>
      </c>
      <c r="L21" s="12">
        <f>[1]!ripe(L$6,[1]!juhe($S$7,6),$C21,0)</f>
        <v>15.774819498843152</v>
      </c>
      <c r="M21" s="12">
        <f>[1]!ripe(M$6,[1]!juhe($S$7,6),$C21,0)</f>
        <v>15.960935939719951</v>
      </c>
      <c r="N21" s="12">
        <f>[1]!ripe(N$6,[1]!juhe($S$7,6),$C21,0)</f>
        <v>16.145694320450907</v>
      </c>
      <c r="O21" s="145"/>
      <c r="Q21"/>
      <c r="R21"/>
      <c r="S21"/>
      <c r="T21"/>
      <c r="U21"/>
      <c r="V21"/>
      <c r="W21"/>
      <c r="X21"/>
      <c r="Y21"/>
      <c r="AB21" s="11"/>
    </row>
    <row r="22" spans="1:28" x14ac:dyDescent="0.2">
      <c r="A22" s="114"/>
      <c r="B22" s="127" t="str">
        <f>Visangud!C27</f>
        <v>70Y-71Y</v>
      </c>
      <c r="C22" s="116">
        <f>Visangud!D27</f>
        <v>497.08748870305539</v>
      </c>
      <c r="D22" s="10" t="s">
        <v>31</v>
      </c>
      <c r="E22" s="12">
        <f>[1]!ripe(E$6,[1]!juhe($S$7,6),$C22,0)</f>
        <v>13.407991266894827</v>
      </c>
      <c r="F22" s="12">
        <f>[1]!ripe(F$6,[1]!juhe($S$7,6),$C22,0)</f>
        <v>13.589971618001067</v>
      </c>
      <c r="G22" s="12">
        <f>[1]!ripe(G$6,[1]!juhe($S$7,6),$C22,0)</f>
        <v>13.770636705645495</v>
      </c>
      <c r="H22" s="12">
        <f>[1]!ripe(H$6,[1]!juhe($S$7,6),$C22,0)</f>
        <v>13.95000428743008</v>
      </c>
      <c r="I22" s="12">
        <f>[1]!ripe(I$6,[1]!juhe($S$7,6),$C22,0)</f>
        <v>14.128070239150913</v>
      </c>
      <c r="J22" s="12">
        <f>[1]!ripe(J$6,[1]!juhe($S$7,6),$C22,0)</f>
        <v>14.304833588814484</v>
      </c>
      <c r="K22" s="12">
        <f>[1]!ripe(K$6,[1]!juhe($S$7,6),$C22,0)</f>
        <v>14.480295538815721</v>
      </c>
      <c r="L22" s="12">
        <f>[1]!ripe(L$6,[1]!juhe($S$7,6),$C22,0)</f>
        <v>14.654473910868246</v>
      </c>
      <c r="M22" s="12">
        <f>[1]!ripe(M$6,[1]!juhe($S$7,6),$C22,0)</f>
        <v>14.827372150839404</v>
      </c>
      <c r="N22" s="12">
        <f>[1]!ripe(N$6,[1]!juhe($S$7,6),$C22,0)</f>
        <v>14.999008781637912</v>
      </c>
      <c r="O22" s="145"/>
      <c r="Q22"/>
      <c r="R22"/>
      <c r="S22"/>
      <c r="T22"/>
      <c r="U22"/>
      <c r="V22"/>
      <c r="W22"/>
      <c r="X22"/>
      <c r="Y22"/>
      <c r="AB22" s="11"/>
    </row>
    <row r="23" spans="1:28" x14ac:dyDescent="0.2">
      <c r="A23" s="114"/>
      <c r="B23" s="127" t="str">
        <f>Visangud!C28</f>
        <v>71Y-72Y</v>
      </c>
      <c r="C23" s="116">
        <f>Visangud!D28</f>
        <v>496.92471816638732</v>
      </c>
      <c r="D23" s="10" t="s">
        <v>31</v>
      </c>
      <c r="E23" s="12">
        <f>[1]!ripe(E$6,[1]!juhe($S$7,6),$C23,0)</f>
        <v>13.399211852132922</v>
      </c>
      <c r="F23" s="12">
        <f>[1]!ripe(F$6,[1]!juhe($S$7,6),$C23,0)</f>
        <v>13.581073044377177</v>
      </c>
      <c r="G23" s="12">
        <f>[1]!ripe(G$6,[1]!juhe($S$7,6),$C23,0)</f>
        <v>13.761619834380605</v>
      </c>
      <c r="H23" s="12">
        <f>[1]!ripe(H$6,[1]!juhe($S$7,6),$C23,0)</f>
        <v>13.94086996811768</v>
      </c>
      <c r="I23" s="12">
        <f>[1]!ripe(I$6,[1]!juhe($S$7,6),$C23,0)</f>
        <v>14.118819324084978</v>
      </c>
      <c r="J23" s="12">
        <f>[1]!ripe(J$6,[1]!juhe($S$7,6),$C23,0)</f>
        <v>14.295466930925445</v>
      </c>
      <c r="K23" s="12">
        <f>[1]!ripe(K$6,[1]!juhe($S$7,6),$C23,0)</f>
        <v>14.470813990246688</v>
      </c>
      <c r="L23" s="12">
        <f>[1]!ripe(L$6,[1]!juhe($S$7,6),$C23,0)</f>
        <v>14.644878312092857</v>
      </c>
      <c r="M23" s="12">
        <f>[1]!ripe(M$6,[1]!juhe($S$7,6),$C23,0)</f>
        <v>14.817663340074979</v>
      </c>
      <c r="N23" s="12">
        <f>[1]!ripe(N$6,[1]!juhe($S$7,6),$C23,0)</f>
        <v>14.989187584973159</v>
      </c>
      <c r="O23" s="145"/>
      <c r="Q23"/>
      <c r="R23"/>
      <c r="S23"/>
      <c r="T23"/>
      <c r="U23"/>
      <c r="V23"/>
      <c r="W23"/>
      <c r="X23"/>
      <c r="Y23"/>
      <c r="AB23" s="11"/>
    </row>
    <row r="24" spans="1:28" x14ac:dyDescent="0.2">
      <c r="A24" s="114"/>
      <c r="B24" s="127" t="str">
        <f>Visangud!C29</f>
        <v>72Y-73Y</v>
      </c>
      <c r="C24" s="116">
        <f>Visangud!D29</f>
        <v>486.73160165741831</v>
      </c>
      <c r="D24" s="10" t="s">
        <v>31</v>
      </c>
      <c r="E24" s="12">
        <f>[1]!ripe(E$6,[1]!juhe($S$7,6),$C24,0)</f>
        <v>12.855149808609635</v>
      </c>
      <c r="F24" s="12">
        <f>[1]!ripe(F$6,[1]!juhe($S$7,6),$C24,0)</f>
        <v>13.029626702957723</v>
      </c>
      <c r="G24" s="12">
        <f>[1]!ripe(G$6,[1]!juhe($S$7,6),$C24,0)</f>
        <v>13.202842565097271</v>
      </c>
      <c r="H24" s="12">
        <f>[1]!ripe(H$6,[1]!juhe($S$7,6),$C24,0)</f>
        <v>13.374814420444613</v>
      </c>
      <c r="I24" s="12">
        <f>[1]!ripe(I$6,[1]!juhe($S$7,6),$C24,0)</f>
        <v>13.545538314845992</v>
      </c>
      <c r="J24" s="12">
        <f>[1]!ripe(J$6,[1]!juhe($S$7,6),$C24,0)</f>
        <v>13.715013316385361</v>
      </c>
      <c r="K24" s="12">
        <f>[1]!ripe(K$6,[1]!juhe($S$7,6),$C24,0)</f>
        <v>13.883240577880219</v>
      </c>
      <c r="L24" s="12">
        <f>[1]!ripe(L$6,[1]!juhe($S$7,6),$C24,0)</f>
        <v>14.050237186215085</v>
      </c>
      <c r="M24" s="12">
        <f>[1]!ripe(M$6,[1]!juhe($S$7,6),$C24,0)</f>
        <v>14.216006445176493</v>
      </c>
      <c r="N24" s="12">
        <f>[1]!ripe(N$6,[1]!juhe($S$7,6),$C24,0)</f>
        <v>14.380566113932217</v>
      </c>
      <c r="O24" s="145"/>
      <c r="Q24"/>
      <c r="R24"/>
      <c r="S24"/>
      <c r="T24"/>
      <c r="U24"/>
      <c r="V24"/>
      <c r="W24"/>
      <c r="X24"/>
      <c r="Y24"/>
      <c r="AB24" s="11"/>
    </row>
    <row r="25" spans="1:28" x14ac:dyDescent="0.2">
      <c r="A25" s="114"/>
      <c r="B25" s="127" t="str">
        <f>Visangud!C30</f>
        <v>73Y-74Y</v>
      </c>
      <c r="C25" s="116">
        <f>Visangud!D30</f>
        <v>486.79097118680409</v>
      </c>
      <c r="D25" s="10" t="s">
        <v>31</v>
      </c>
      <c r="E25" s="12">
        <f>[1]!ripe(E$6,[1]!juhe($S$7,6),$C25,0)</f>
        <v>12.85828603702786</v>
      </c>
      <c r="F25" s="12">
        <f>[1]!ripe(F$6,[1]!juhe($S$7,6),$C25,0)</f>
        <v>13.032805497927294</v>
      </c>
      <c r="G25" s="12">
        <f>[1]!ripe(G$6,[1]!juhe($S$7,6),$C25,0)</f>
        <v>13.206063618968324</v>
      </c>
      <c r="H25" s="12">
        <f>[1]!ripe(H$6,[1]!juhe($S$7,6),$C25,0)</f>
        <v>13.378077429720927</v>
      </c>
      <c r="I25" s="12">
        <f>[1]!ripe(I$6,[1]!juhe($S$7,6),$C25,0)</f>
        <v>13.548842975066654</v>
      </c>
      <c r="J25" s="12">
        <f>[1]!ripe(J$6,[1]!juhe($S$7,6),$C25,0)</f>
        <v>13.71835932286211</v>
      </c>
      <c r="K25" s="12">
        <f>[1]!ripe(K$6,[1]!juhe($S$7,6),$C25,0)</f>
        <v>13.886627626206037</v>
      </c>
      <c r="L25" s="12">
        <f>[1]!ripe(L$6,[1]!juhe($S$7,6),$C25,0)</f>
        <v>14.053664976151589</v>
      </c>
      <c r="M25" s="12">
        <f>[1]!ripe(M$6,[1]!juhe($S$7,6),$C25,0)</f>
        <v>14.219474677291311</v>
      </c>
      <c r="N25" s="12">
        <f>[1]!ripe(N$6,[1]!juhe($S$7,6),$C25,0)</f>
        <v>14.384074493125624</v>
      </c>
      <c r="O25" s="145"/>
      <c r="Q25"/>
      <c r="R25"/>
      <c r="S25"/>
      <c r="T25"/>
      <c r="U25"/>
      <c r="V25"/>
      <c r="W25"/>
      <c r="X25"/>
      <c r="Y25"/>
      <c r="AB25" s="11"/>
    </row>
    <row r="26" spans="1:28" x14ac:dyDescent="0.2">
      <c r="A26" s="114"/>
      <c r="B26" s="127" t="str">
        <f>Visangud!C31</f>
        <v>74Y-75Y</v>
      </c>
      <c r="C26" s="116">
        <f>Visangud!D31</f>
        <v>486.75769226378679</v>
      </c>
      <c r="D26" s="10" t="s">
        <v>31</v>
      </c>
      <c r="E26" s="12">
        <f>[1]!ripe(E$6,[1]!juhe($S$7,6),$C26,0)</f>
        <v>12.856528012291596</v>
      </c>
      <c r="F26" s="12">
        <f>[1]!ripe(F$6,[1]!juhe($S$7,6),$C26,0)</f>
        <v>13.031023612349209</v>
      </c>
      <c r="G26" s="12">
        <f>[1]!ripe(G$6,[1]!juhe($S$7,6),$C26,0)</f>
        <v>13.204258045002716</v>
      </c>
      <c r="H26" s="12">
        <f>[1]!ripe(H$6,[1]!juhe($S$7,6),$C26,0)</f>
        <v>13.376248337493752</v>
      </c>
      <c r="I26" s="12">
        <f>[1]!ripe(I$6,[1]!juhe($S$7,6),$C26,0)</f>
        <v>13.546990535244634</v>
      </c>
      <c r="J26" s="12">
        <f>[1]!ripe(J$6,[1]!juhe($S$7,6),$C26,0)</f>
        <v>13.716483706239405</v>
      </c>
      <c r="K26" s="12">
        <f>[1]!ripe(K$6,[1]!juhe($S$7,6),$C26,0)</f>
        <v>13.884729003419155</v>
      </c>
      <c r="L26" s="12">
        <f>[1]!ripe(L$6,[1]!juhe($S$7,6),$C26,0)</f>
        <v>14.051743515500295</v>
      </c>
      <c r="M26" s="12">
        <f>[1]!ripe(M$6,[1]!juhe($S$7,6),$C26,0)</f>
        <v>14.217530546623557</v>
      </c>
      <c r="N26" s="12">
        <f>[1]!ripe(N$6,[1]!juhe($S$7,6),$C26,0)</f>
        <v>14.382107857860678</v>
      </c>
      <c r="O26" s="145"/>
      <c r="Q26"/>
      <c r="R26"/>
      <c r="S26"/>
      <c r="T26"/>
      <c r="U26"/>
      <c r="V26"/>
      <c r="W26"/>
      <c r="X26"/>
      <c r="Y26"/>
      <c r="AB26" s="11"/>
    </row>
    <row r="27" spans="1:28" x14ac:dyDescent="0.2">
      <c r="A27" s="114"/>
      <c r="B27" s="127" t="str">
        <f>Visangud!C32</f>
        <v>75Y-76Y</v>
      </c>
      <c r="C27" s="116">
        <f>Visangud!D32</f>
        <v>486.75806819534404</v>
      </c>
      <c r="D27" s="10" t="s">
        <v>31</v>
      </c>
      <c r="E27" s="12">
        <f>[1]!ripe(E$6,[1]!juhe($S$7,6),$C27,0)</f>
        <v>12.856547870946279</v>
      </c>
      <c r="F27" s="12">
        <f>[1]!ripe(F$6,[1]!juhe($S$7,6),$C27,0)</f>
        <v>13.03104374053606</v>
      </c>
      <c r="G27" s="12">
        <f>[1]!ripe(G$6,[1]!juhe($S$7,6),$C27,0)</f>
        <v>13.20427844077369</v>
      </c>
      <c r="H27" s="12">
        <f>[1]!ripe(H$6,[1]!juhe($S$7,6),$C27,0)</f>
        <v>13.376268998927108</v>
      </c>
      <c r="I27" s="12">
        <f>[1]!ripe(I$6,[1]!juhe($S$7,6),$C27,0)</f>
        <v>13.547011460412516</v>
      </c>
      <c r="J27" s="12">
        <f>[1]!ripe(J$6,[1]!juhe($S$7,6),$C27,0)</f>
        <v>13.716504893212523</v>
      </c>
      <c r="K27" s="12">
        <f>[1]!ripe(K$6,[1]!juhe($S$7,6),$C27,0)</f>
        <v>13.884750450269999</v>
      </c>
      <c r="L27" s="12">
        <f>[1]!ripe(L$6,[1]!juhe($S$7,6),$C27,0)</f>
        <v>14.05176522032775</v>
      </c>
      <c r="M27" s="12">
        <f>[1]!ripe(M$6,[1]!juhe($S$7,6),$C27,0)</f>
        <v>14.217552507531611</v>
      </c>
      <c r="N27" s="12">
        <f>[1]!ripe(N$6,[1]!juhe($S$7,6),$C27,0)</f>
        <v>14.382130072980756</v>
      </c>
      <c r="O27" s="145"/>
      <c r="Q27"/>
      <c r="R27"/>
      <c r="S27"/>
      <c r="T27"/>
      <c r="U27"/>
      <c r="V27"/>
      <c r="W27"/>
      <c r="X27"/>
      <c r="Y27"/>
      <c r="AB27" s="11"/>
    </row>
    <row r="28" spans="1:28" x14ac:dyDescent="0.2">
      <c r="A28" s="114"/>
      <c r="B28" s="127" t="str">
        <f>Visangud!C33</f>
        <v>76Y-77Y</v>
      </c>
      <c r="C28" s="116">
        <f>Visangud!D33</f>
        <v>486.75769226378679</v>
      </c>
      <c r="D28" s="10" t="s">
        <v>31</v>
      </c>
      <c r="E28" s="12">
        <f>[1]!ripe(E$6,[1]!juhe($S$7,6),$C28,0)</f>
        <v>12.856528012291596</v>
      </c>
      <c r="F28" s="12">
        <f>[1]!ripe(F$6,[1]!juhe($S$7,6),$C28,0)</f>
        <v>13.031023612349209</v>
      </c>
      <c r="G28" s="12">
        <f>[1]!ripe(G$6,[1]!juhe($S$7,6),$C28,0)</f>
        <v>13.204258045002716</v>
      </c>
      <c r="H28" s="12">
        <f>[1]!ripe(H$6,[1]!juhe($S$7,6),$C28,0)</f>
        <v>13.376248337493752</v>
      </c>
      <c r="I28" s="12">
        <f>[1]!ripe(I$6,[1]!juhe($S$7,6),$C28,0)</f>
        <v>13.546990535244634</v>
      </c>
      <c r="J28" s="12">
        <f>[1]!ripe(J$6,[1]!juhe($S$7,6),$C28,0)</f>
        <v>13.716483706239405</v>
      </c>
      <c r="K28" s="12">
        <f>[1]!ripe(K$6,[1]!juhe($S$7,6),$C28,0)</f>
        <v>13.884729003419155</v>
      </c>
      <c r="L28" s="12">
        <f>[1]!ripe(L$6,[1]!juhe($S$7,6),$C28,0)</f>
        <v>14.051743515500295</v>
      </c>
      <c r="M28" s="12">
        <f>[1]!ripe(M$6,[1]!juhe($S$7,6),$C28,0)</f>
        <v>14.217530546623557</v>
      </c>
      <c r="N28" s="12">
        <f>[1]!ripe(N$6,[1]!juhe($S$7,6),$C28,0)</f>
        <v>14.382107857860678</v>
      </c>
      <c r="O28" s="145"/>
      <c r="Q28"/>
      <c r="R28"/>
      <c r="S28"/>
      <c r="T28"/>
      <c r="U28"/>
      <c r="V28"/>
      <c r="W28"/>
      <c r="X28"/>
      <c r="Y28"/>
      <c r="AB28" s="11"/>
    </row>
    <row r="29" spans="1:28" x14ac:dyDescent="0.2">
      <c r="A29" s="114"/>
      <c r="B29" s="127" t="str">
        <f>Visangud!C34</f>
        <v>77Y-78Y</v>
      </c>
      <c r="C29" s="116">
        <f>Visangud!D34</f>
        <v>484.64354647988716</v>
      </c>
      <c r="D29" s="10" t="s">
        <v>31</v>
      </c>
      <c r="E29" s="12">
        <f>[1]!ripe(E$6,[1]!juhe($S$7,6),$C29,0)</f>
        <v>12.745090441116689</v>
      </c>
      <c r="F29" s="12">
        <f>[1]!ripe(F$6,[1]!juhe($S$7,6),$C29,0)</f>
        <v>12.918073551501154</v>
      </c>
      <c r="G29" s="12">
        <f>[1]!ripe(G$6,[1]!juhe($S$7,6),$C29,0)</f>
        <v>13.089806426004568</v>
      </c>
      <c r="H29" s="12">
        <f>[1]!ripe(H$6,[1]!juhe($S$7,6),$C29,0)</f>
        <v>13.260305944280161</v>
      </c>
      <c r="I29" s="12">
        <f>[1]!ripe(I$6,[1]!juhe($S$7,6),$C29,0)</f>
        <v>13.429568186027661</v>
      </c>
      <c r="J29" s="12">
        <f>[1]!ripe(J$6,[1]!juhe($S$7,6),$C29,0)</f>
        <v>13.597592227309624</v>
      </c>
      <c r="K29" s="12">
        <f>[1]!ripe(K$6,[1]!juhe($S$7,6),$C29,0)</f>
        <v>13.764379211073701</v>
      </c>
      <c r="L29" s="12">
        <f>[1]!ripe(L$6,[1]!juhe($S$7,6),$C29,0)</f>
        <v>13.929946077915046</v>
      </c>
      <c r="M29" s="12">
        <f>[1]!ripe(M$6,[1]!juhe($S$7,6),$C29,0)</f>
        <v>14.094296103334823</v>
      </c>
      <c r="N29" s="12">
        <f>[1]!ripe(N$6,[1]!juhe($S$7,6),$C29,0)</f>
        <v>14.257446894455688</v>
      </c>
      <c r="O29" s="145"/>
      <c r="Q29"/>
      <c r="R29"/>
      <c r="S29"/>
      <c r="T29"/>
      <c r="U29"/>
      <c r="V29"/>
      <c r="W29"/>
      <c r="X29"/>
      <c r="Y29"/>
      <c r="AB29" s="11"/>
    </row>
    <row r="30" spans="1:28" x14ac:dyDescent="0.2">
      <c r="A30" s="114"/>
      <c r="B30" s="127" t="str">
        <f>Visangud!C35</f>
        <v>78Y-79Y</v>
      </c>
      <c r="C30" s="116">
        <f>Visangud!D35</f>
        <v>488.56196610622521</v>
      </c>
      <c r="D30" s="10" t="s">
        <v>31</v>
      </c>
      <c r="E30" s="12">
        <f>[1]!ripe(E$6,[1]!juhe($S$7,6),$C30,0)</f>
        <v>12.952015723660935</v>
      </c>
      <c r="F30" s="12">
        <f>[1]!ripe(F$6,[1]!juhe($S$7,6),$C30,0)</f>
        <v>13.127807333455982</v>
      </c>
      <c r="G30" s="12">
        <f>[1]!ripe(G$6,[1]!juhe($S$7,6),$C30,0)</f>
        <v>13.302328408933169</v>
      </c>
      <c r="H30" s="12">
        <f>[1]!ripe(H$6,[1]!juhe($S$7,6),$C30,0)</f>
        <v>13.475596103798472</v>
      </c>
      <c r="I30" s="12">
        <f>[1]!ripe(I$6,[1]!juhe($S$7,6),$C30,0)</f>
        <v>13.647606434102855</v>
      </c>
      <c r="J30" s="12">
        <f>[1]!ripe(J$6,[1]!juhe($S$7,6),$C30,0)</f>
        <v>13.818358460908117</v>
      </c>
      <c r="K30" s="12">
        <f>[1]!ripe(K$6,[1]!juhe($S$7,6),$C30,0)</f>
        <v>13.987853345718447</v>
      </c>
      <c r="L30" s="12">
        <f>[1]!ripe(L$6,[1]!juhe($S$7,6),$C30,0)</f>
        <v>14.156108304171177</v>
      </c>
      <c r="M30" s="12">
        <f>[1]!ripe(M$6,[1]!juhe($S$7,6),$C30,0)</f>
        <v>14.323126664947479</v>
      </c>
      <c r="N30" s="12">
        <f>[1]!ripe(N$6,[1]!juhe($S$7,6),$C30,0)</f>
        <v>14.488926321033718</v>
      </c>
      <c r="O30" s="145"/>
      <c r="Q30"/>
      <c r="R30"/>
      <c r="S30"/>
      <c r="T30"/>
      <c r="U30"/>
      <c r="V30"/>
      <c r="W30"/>
      <c r="X30"/>
      <c r="Y30"/>
      <c r="AB30" s="11"/>
    </row>
    <row r="31" spans="1:28" x14ac:dyDescent="0.2">
      <c r="A31" s="114"/>
      <c r="B31" s="127" t="str">
        <f>Visangud!C36</f>
        <v>79Y-80Y</v>
      </c>
      <c r="C31" s="116">
        <f>Visangud!D36</f>
        <v>484.71104780062262</v>
      </c>
      <c r="D31" s="10" t="s">
        <v>31</v>
      </c>
      <c r="E31" s="12">
        <f>[1]!ripe(E$6,[1]!juhe($S$7,6),$C31,0)</f>
        <v>12.748640969566248</v>
      </c>
      <c r="F31" s="12">
        <f>[1]!ripe(F$6,[1]!juhe($S$7,6),$C31,0)</f>
        <v>12.921672269601272</v>
      </c>
      <c r="G31" s="12">
        <f>[1]!ripe(G$6,[1]!juhe($S$7,6),$C31,0)</f>
        <v>13.09345298546442</v>
      </c>
      <c r="H31" s="12">
        <f>[1]!ripe(H$6,[1]!juhe($S$7,6),$C31,0)</f>
        <v>13.264000001511258</v>
      </c>
      <c r="I31" s="12">
        <f>[1]!ripe(I$6,[1]!juhe($S$7,6),$C31,0)</f>
        <v>13.433309396349397</v>
      </c>
      <c r="J31" s="12">
        <f>[1]!ripe(J$6,[1]!juhe($S$7,6),$C31,0)</f>
        <v>13.601380245784</v>
      </c>
      <c r="K31" s="12">
        <f>[1]!ripe(K$6,[1]!juhe($S$7,6),$C31,0)</f>
        <v>13.768213693081123</v>
      </c>
      <c r="L31" s="12">
        <f>[1]!ripe(L$6,[1]!juhe($S$7,6),$C31,0)</f>
        <v>13.933826683555228</v>
      </c>
      <c r="M31" s="12">
        <f>[1]!ripe(M$6,[1]!juhe($S$7,6),$C31,0)</f>
        <v>14.098222493619975</v>
      </c>
      <c r="N31" s="12">
        <f>[1]!ripe(N$6,[1]!juhe($S$7,6),$C31,0)</f>
        <v>14.261418735303009</v>
      </c>
      <c r="O31" s="145"/>
      <c r="Q31"/>
      <c r="R31"/>
      <c r="S31"/>
      <c r="T31"/>
      <c r="U31"/>
      <c r="V31"/>
      <c r="W31"/>
      <c r="X31"/>
      <c r="Y31"/>
      <c r="AB31" s="11"/>
    </row>
    <row r="32" spans="1:28" x14ac:dyDescent="0.2">
      <c r="A32" s="114"/>
      <c r="B32" s="127" t="str">
        <f>Visangud!C37</f>
        <v>80Y-81Y</v>
      </c>
      <c r="C32" s="116">
        <f>Visangud!D37</f>
        <v>484.63429187160625</v>
      </c>
      <c r="D32" s="10" t="s">
        <v>31</v>
      </c>
      <c r="E32" s="12">
        <f>[1]!ripe(E$6,[1]!juhe($S$7,6),$C32,0)</f>
        <v>12.744603692890214</v>
      </c>
      <c r="F32" s="12">
        <f>[1]!ripe(F$6,[1]!juhe($S$7,6),$C32,0)</f>
        <v>12.917580196870231</v>
      </c>
      <c r="G32" s="12">
        <f>[1]!ripe(G$6,[1]!juhe($S$7,6),$C32,0)</f>
        <v>13.089306512717</v>
      </c>
      <c r="H32" s="12">
        <f>[1]!ripe(H$6,[1]!juhe($S$7,6),$C32,0)</f>
        <v>13.259799519439104</v>
      </c>
      <c r="I32" s="12">
        <f>[1]!ripe(I$6,[1]!juhe($S$7,6),$C32,0)</f>
        <v>13.42905529688599</v>
      </c>
      <c r="J32" s="12">
        <f>[1]!ripe(J$6,[1]!juhe($S$7,6),$C32,0)</f>
        <v>13.597072921155497</v>
      </c>
      <c r="K32" s="12">
        <f>[1]!ripe(K$6,[1]!juhe($S$7,6),$C32,0)</f>
        <v>13.763853535151631</v>
      </c>
      <c r="L32" s="12">
        <f>[1]!ripe(L$6,[1]!juhe($S$7,6),$C32,0)</f>
        <v>13.929414078822562</v>
      </c>
      <c r="M32" s="12">
        <f>[1]!ripe(M$6,[1]!juhe($S$7,6),$C32,0)</f>
        <v>14.09375782754436</v>
      </c>
      <c r="N32" s="12">
        <f>[1]!ripe(N$6,[1]!juhe($S$7,6),$C32,0)</f>
        <v>14.25690238776725</v>
      </c>
      <c r="O32" s="145"/>
      <c r="Q32"/>
      <c r="R32"/>
      <c r="S32"/>
      <c r="T32"/>
      <c r="U32"/>
      <c r="V32"/>
      <c r="W32"/>
      <c r="X32"/>
      <c r="Y32"/>
      <c r="AB32" s="11"/>
    </row>
    <row r="33" spans="1:28" x14ac:dyDescent="0.2">
      <c r="A33" s="114"/>
      <c r="B33" s="127" t="str">
        <f>Visangud!C38</f>
        <v>81Y-82Y</v>
      </c>
      <c r="C33" s="116">
        <f>Visangud!D38</f>
        <v>484.62166110075214</v>
      </c>
      <c r="D33" s="10" t="s">
        <v>31</v>
      </c>
      <c r="E33" s="12">
        <f>[1]!ripe(E$6,[1]!juhe($S$7,6),$C33,0)</f>
        <v>12.743939389625346</v>
      </c>
      <c r="F33" s="12">
        <f>[1]!ripe(F$6,[1]!juhe($S$7,6),$C33,0)</f>
        <v>12.916906877329996</v>
      </c>
      <c r="G33" s="12">
        <f>[1]!ripe(G$6,[1]!juhe($S$7,6),$C33,0)</f>
        <v>13.088624242066553</v>
      </c>
      <c r="H33" s="12">
        <f>[1]!ripe(H$6,[1]!juhe($S$7,6),$C33,0)</f>
        <v>13.25910836196379</v>
      </c>
      <c r="I33" s="12">
        <f>[1]!ripe(I$6,[1]!juhe($S$7,6),$C33,0)</f>
        <v>13.428355317075493</v>
      </c>
      <c r="J33" s="12">
        <f>[1]!ripe(J$6,[1]!juhe($S$7,6),$C33,0)</f>
        <v>13.596364183547658</v>
      </c>
      <c r="K33" s="12">
        <f>[1]!ripe(K$6,[1]!juhe($S$7,6),$C33,0)</f>
        <v>13.763136104224714</v>
      </c>
      <c r="L33" s="12">
        <f>[1]!ripe(L$6,[1]!juhe($S$7,6),$C33,0)</f>
        <v>13.928688018171854</v>
      </c>
      <c r="M33" s="12">
        <f>[1]!ripe(M$6,[1]!juhe($S$7,6),$C33,0)</f>
        <v>14.093023200594422</v>
      </c>
      <c r="N33" s="12">
        <f>[1]!ripe(N$6,[1]!juhe($S$7,6),$C33,0)</f>
        <v>14.256159257024912</v>
      </c>
      <c r="O33" s="145"/>
      <c r="Q33"/>
      <c r="R33"/>
      <c r="S33"/>
      <c r="T33"/>
      <c r="U33"/>
      <c r="V33"/>
      <c r="W33"/>
      <c r="X33"/>
      <c r="Y33"/>
      <c r="AB33" s="11"/>
    </row>
    <row r="34" spans="1:28" x14ac:dyDescent="0.2">
      <c r="A34" s="114"/>
      <c r="B34" s="127" t="str">
        <f>Visangud!C39</f>
        <v>82Y-83Y</v>
      </c>
      <c r="C34" s="116">
        <f>Visangud!D39</f>
        <v>484.16781884778879</v>
      </c>
      <c r="D34" s="10" t="s">
        <v>31</v>
      </c>
      <c r="E34" s="12">
        <f>[1]!ripe(E$6,[1]!juhe($S$7,6),$C34,0)</f>
        <v>12.720081479720573</v>
      </c>
      <c r="F34" s="12">
        <f>[1]!ripe(F$6,[1]!juhe($S$7,6),$C34,0)</f>
        <v>12.892725155249728</v>
      </c>
      <c r="G34" s="12">
        <f>[1]!ripe(G$6,[1]!juhe($S$7,6),$C34,0)</f>
        <v>13.064121048164132</v>
      </c>
      <c r="H34" s="12">
        <f>[1]!ripe(H$6,[1]!juhe($S$7,6),$C34,0)</f>
        <v>13.234286004995042</v>
      </c>
      <c r="I34" s="12">
        <f>[1]!ripe(I$6,[1]!juhe($S$7,6),$C34,0)</f>
        <v>13.403216113134762</v>
      </c>
      <c r="J34" s="12">
        <f>[1]!ripe(J$6,[1]!juhe($S$7,6),$C34,0)</f>
        <v>13.570910450458841</v>
      </c>
      <c r="K34" s="12">
        <f>[1]!ripe(K$6,[1]!juhe($S$7,6),$C34,0)</f>
        <v>13.737370157672187</v>
      </c>
      <c r="L34" s="12">
        <f>[1]!ripe(L$6,[1]!juhe($S$7,6),$C34,0)</f>
        <v>13.902612142128394</v>
      </c>
      <c r="M34" s="12">
        <f>[1]!ripe(M$6,[1]!juhe($S$7,6),$C34,0)</f>
        <v>14.066639672901298</v>
      </c>
      <c r="N34" s="12">
        <f>[1]!ripe(N$6,[1]!juhe($S$7,6),$C34,0)</f>
        <v>14.229470322564104</v>
      </c>
      <c r="O34" s="145"/>
      <c r="Q34"/>
      <c r="R34"/>
      <c r="S34"/>
      <c r="T34"/>
      <c r="U34"/>
      <c r="V34"/>
      <c r="W34"/>
      <c r="X34"/>
      <c r="Y34"/>
      <c r="AB34" s="11"/>
    </row>
    <row r="35" spans="1:28" x14ac:dyDescent="0.2">
      <c r="A35" s="114"/>
      <c r="B35" s="127" t="str">
        <f>Visangud!C40</f>
        <v>83Y-84Y</v>
      </c>
      <c r="C35" s="116">
        <f>Visangud!D40</f>
        <v>484.66025821210201</v>
      </c>
      <c r="D35" s="10" t="s">
        <v>31</v>
      </c>
      <c r="E35" s="12">
        <f>[1]!ripe(E$6,[1]!juhe($S$7,6),$C35,0)</f>
        <v>12.745969422018479</v>
      </c>
      <c r="F35" s="12">
        <f>[1]!ripe(F$6,[1]!juhe($S$7,6),$C35,0)</f>
        <v>12.918964462396776</v>
      </c>
      <c r="G35" s="12">
        <f>[1]!ripe(G$6,[1]!juhe($S$7,6),$C35,0)</f>
        <v>13.090709180669961</v>
      </c>
      <c r="H35" s="12">
        <f>[1]!ripe(H$6,[1]!juhe($S$7,6),$C35,0)</f>
        <v>13.261220457655389</v>
      </c>
      <c r="I35" s="12">
        <f>[1]!ripe(I$6,[1]!juhe($S$7,6),$C35,0)</f>
        <v>13.430494372782423</v>
      </c>
      <c r="J35" s="12">
        <f>[1]!ripe(J$6,[1]!juhe($S$7,6),$C35,0)</f>
        <v>13.598530002049895</v>
      </c>
      <c r="K35" s="12">
        <f>[1]!ripe(K$6,[1]!juhe($S$7,6),$C35,0)</f>
        <v>13.765328488484279</v>
      </c>
      <c r="L35" s="12">
        <f>[1]!ripe(L$6,[1]!juhe($S$7,6),$C35,0)</f>
        <v>13.930906773849063</v>
      </c>
      <c r="M35" s="12">
        <f>[1]!ripe(M$6,[1]!juhe($S$7,6),$C35,0)</f>
        <v>14.095268133871306</v>
      </c>
      <c r="N35" s="12">
        <f>[1]!ripe(N$6,[1]!juhe($S$7,6),$C35,0)</f>
        <v>14.258430176887963</v>
      </c>
      <c r="O35" s="145"/>
      <c r="Q35"/>
      <c r="R35"/>
      <c r="S35"/>
      <c r="T35"/>
      <c r="U35"/>
      <c r="V35"/>
      <c r="W35"/>
      <c r="X35"/>
      <c r="Y35"/>
      <c r="AB35" s="11"/>
    </row>
    <row r="36" spans="1:28" x14ac:dyDescent="0.2">
      <c r="A36" s="114"/>
      <c r="B36" s="127" t="str">
        <f>Visangud!C41</f>
        <v>84Y-85Y</v>
      </c>
      <c r="C36" s="116">
        <f>Visangud!D41</f>
        <v>479.84296522592479</v>
      </c>
      <c r="D36" s="10" t="s">
        <v>31</v>
      </c>
      <c r="E36" s="12">
        <f>[1]!ripe(E$6,[1]!juhe($S$7,6),$C36,0)</f>
        <v>12.493850873744423</v>
      </c>
      <c r="F36" s="12">
        <f>[1]!ripe(F$6,[1]!juhe($S$7,6),$C36,0)</f>
        <v>12.663424027799703</v>
      </c>
      <c r="G36" s="12">
        <f>[1]!ripe(G$6,[1]!juhe($S$7,6),$C36,0)</f>
        <v>12.831771591442187</v>
      </c>
      <c r="H36" s="12">
        <f>[1]!ripe(H$6,[1]!juhe($S$7,6),$C36,0)</f>
        <v>12.99891011158233</v>
      </c>
      <c r="I36" s="12">
        <f>[1]!ripe(I$6,[1]!juhe($S$7,6),$C36,0)</f>
        <v>13.164835745199385</v>
      </c>
      <c r="J36" s="12">
        <f>[1]!ripe(J$6,[1]!juhe($S$7,6),$C36,0)</f>
        <v>13.329547586569166</v>
      </c>
      <c r="K36" s="12">
        <f>[1]!ripe(K$6,[1]!juhe($S$7,6),$C36,0)</f>
        <v>13.493046756108793</v>
      </c>
      <c r="L36" s="12">
        <f>[1]!ripe(L$6,[1]!juhe($S$7,6),$C36,0)</f>
        <v>13.655349860469315</v>
      </c>
      <c r="M36" s="12">
        <f>[1]!ripe(M$6,[1]!juhe($S$7,6),$C36,0)</f>
        <v>13.816460110583074</v>
      </c>
      <c r="N36" s="12">
        <f>[1]!ripe(N$6,[1]!juhe($S$7,6),$C36,0)</f>
        <v>13.976394766489598</v>
      </c>
      <c r="O36" s="145"/>
      <c r="Q36"/>
      <c r="R36"/>
      <c r="S36"/>
      <c r="T36"/>
      <c r="U36"/>
      <c r="V36"/>
      <c r="W36"/>
      <c r="X36"/>
      <c r="Y36"/>
      <c r="AB36" s="11"/>
    </row>
    <row r="37" spans="1:28" x14ac:dyDescent="0.2">
      <c r="A37" s="114"/>
      <c r="B37" s="127" t="str">
        <f>Visangud!C42</f>
        <v>85Y-86Y</v>
      </c>
      <c r="C37" s="116">
        <f>Visangud!D42</f>
        <v>481.2368661378494</v>
      </c>
      <c r="D37" s="10" t="s">
        <v>31</v>
      </c>
      <c r="E37" s="12">
        <f>[1]!ripe(E$6,[1]!juhe($S$7,6),$C37,0)</f>
        <v>12.566543342636935</v>
      </c>
      <c r="F37" s="12">
        <f>[1]!ripe(F$6,[1]!juhe($S$7,6),$C37,0)</f>
        <v>12.737103117338703</v>
      </c>
      <c r="G37" s="12">
        <f>[1]!ripe(G$6,[1]!juhe($S$7,6),$C37,0)</f>
        <v>12.906430170824381</v>
      </c>
      <c r="H37" s="12">
        <f>[1]!ripe(H$6,[1]!juhe($S$7,6),$C37,0)</f>
        <v>13.074541146278646</v>
      </c>
      <c r="I37" s="12">
        <f>[1]!ripe(I$6,[1]!juhe($S$7,6),$C37,0)</f>
        <v>13.241432178321059</v>
      </c>
      <c r="J37" s="12">
        <f>[1]!ripe(J$6,[1]!juhe($S$7,6),$C37,0)</f>
        <v>13.407102355957697</v>
      </c>
      <c r="K37" s="12">
        <f>[1]!ripe(K$6,[1]!juhe($S$7,6),$C37,0)</f>
        <v>13.571552806124554</v>
      </c>
      <c r="L37" s="12">
        <f>[1]!ripe(L$6,[1]!juhe($S$7,6),$C37,0)</f>
        <v>13.734800232094491</v>
      </c>
      <c r="M37" s="12">
        <f>[1]!ripe(M$6,[1]!juhe($S$7,6),$C37,0)</f>
        <v>13.896847863481888</v>
      </c>
      <c r="N37" s="12">
        <f>[1]!ripe(N$6,[1]!juhe($S$7,6),$C37,0)</f>
        <v>14.057713060749661</v>
      </c>
      <c r="O37" s="145"/>
      <c r="Q37"/>
      <c r="R37"/>
      <c r="S37"/>
      <c r="T37"/>
      <c r="U37"/>
      <c r="V37"/>
      <c r="W37"/>
      <c r="X37"/>
      <c r="Y37"/>
      <c r="AB37" s="11"/>
    </row>
    <row r="38" spans="1:28" x14ac:dyDescent="0.2">
      <c r="A38" s="114"/>
      <c r="B38" s="127" t="str">
        <f>Visangud!C43</f>
        <v>86Y-87Y</v>
      </c>
      <c r="C38" s="116">
        <f>Visangud!D43</f>
        <v>498.84288072503989</v>
      </c>
      <c r="D38" s="10" t="s">
        <v>31</v>
      </c>
      <c r="E38" s="12">
        <f>[1]!ripe(E$6,[1]!juhe($S$7,6),$C38,0)</f>
        <v>13.50285520497221</v>
      </c>
      <c r="F38" s="12">
        <f>[1]!ripe(F$6,[1]!juhe($S$7,6),$C38,0)</f>
        <v>13.686123099634752</v>
      </c>
      <c r="G38" s="12">
        <f>[1]!ripe(G$6,[1]!juhe($S$7,6),$C38,0)</f>
        <v>13.868066425111074</v>
      </c>
      <c r="H38" s="12">
        <f>[1]!ripe(H$6,[1]!juhe($S$7,6),$C38,0)</f>
        <v>14.048703064641357</v>
      </c>
      <c r="I38" s="12">
        <f>[1]!ripe(I$6,[1]!juhe($S$7,6),$C38,0)</f>
        <v>14.22802886484221</v>
      </c>
      <c r="J38" s="12">
        <f>[1]!ripe(J$6,[1]!juhe($S$7,6),$C38,0)</f>
        <v>14.406042846843098</v>
      </c>
      <c r="K38" s="12">
        <f>[1]!ripe(K$6,[1]!juhe($S$7,6),$C38,0)</f>
        <v>14.582746221546108</v>
      </c>
      <c r="L38" s="12">
        <f>[1]!ripe(L$6,[1]!juhe($S$7,6),$C38,0)</f>
        <v>14.758156936756672</v>
      </c>
      <c r="M38" s="12">
        <f>[1]!ripe(M$6,[1]!juhe($S$7,6),$C38,0)</f>
        <v>14.932278462722266</v>
      </c>
      <c r="N38" s="12">
        <f>[1]!ripe(N$6,[1]!juhe($S$7,6),$C38,0)</f>
        <v>15.1051294534045</v>
      </c>
      <c r="O38" s="145"/>
      <c r="Q38"/>
      <c r="R38"/>
      <c r="S38"/>
      <c r="T38"/>
      <c r="U38"/>
      <c r="V38"/>
      <c r="W38"/>
      <c r="X38"/>
      <c r="Y38"/>
      <c r="AB38" s="11"/>
    </row>
    <row r="39" spans="1:28" x14ac:dyDescent="0.2">
      <c r="A39" s="114"/>
      <c r="B39" s="127" t="str">
        <f>Visangud!C44</f>
        <v>87Y-88Y</v>
      </c>
      <c r="C39" s="116">
        <f>Visangud!D44</f>
        <v>478.40236657103532</v>
      </c>
      <c r="D39" s="10" t="s">
        <v>31</v>
      </c>
      <c r="E39" s="12">
        <f>[1]!ripe(E$6,[1]!juhe($S$7,6),$C39,0)</f>
        <v>12.418944672902308</v>
      </c>
      <c r="F39" s="12">
        <f>[1]!ripe(F$6,[1]!juhe($S$7,6),$C39,0)</f>
        <v>12.587501160369886</v>
      </c>
      <c r="G39" s="12">
        <f>[1]!ripe(G$6,[1]!juhe($S$7,6),$C39,0)</f>
        <v>12.754839405385077</v>
      </c>
      <c r="H39" s="12">
        <f>[1]!ripe(H$6,[1]!juhe($S$7,6),$C39,0)</f>
        <v>12.920975855652241</v>
      </c>
      <c r="I39" s="12">
        <f>[1]!ripe(I$6,[1]!juhe($S$7,6),$C39,0)</f>
        <v>13.08590669119125</v>
      </c>
      <c r="J39" s="12">
        <f>[1]!ripe(J$6,[1]!juhe($S$7,6),$C39,0)</f>
        <v>13.249631011708143</v>
      </c>
      <c r="K39" s="12">
        <f>[1]!ripe(K$6,[1]!juhe($S$7,6),$C39,0)</f>
        <v>13.412149930902633</v>
      </c>
      <c r="L39" s="12">
        <f>[1]!ripe(L$6,[1]!juhe($S$7,6),$C39,0)</f>
        <v>13.573479955861506</v>
      </c>
      <c r="M39" s="12">
        <f>[1]!ripe(M$6,[1]!juhe($S$7,6),$C39,0)</f>
        <v>13.733624278266131</v>
      </c>
      <c r="N39" s="12">
        <f>[1]!ripe(N$6,[1]!juhe($S$7,6),$C39,0)</f>
        <v>13.892600054674411</v>
      </c>
      <c r="O39" s="145"/>
      <c r="Q39"/>
      <c r="R39"/>
      <c r="S39"/>
      <c r="T39"/>
      <c r="U39"/>
      <c r="V39"/>
      <c r="W39"/>
      <c r="X39"/>
      <c r="Y39"/>
      <c r="AB39" s="11"/>
    </row>
    <row r="40" spans="1:28" x14ac:dyDescent="0.2">
      <c r="A40" s="114"/>
      <c r="B40" s="127" t="str">
        <f>Visangud!C45</f>
        <v>88Y-89Y</v>
      </c>
      <c r="C40" s="116">
        <f>Visangud!D45</f>
        <v>461.75833704303051</v>
      </c>
      <c r="D40" s="10" t="s">
        <v>31</v>
      </c>
      <c r="E40" s="12">
        <f>[1]!ripe(E$6,[1]!juhe($S$7,6),$C40,0)</f>
        <v>11.569845093111676</v>
      </c>
      <c r="F40" s="12">
        <f>[1]!ripe(F$6,[1]!juhe($S$7,6),$C40,0)</f>
        <v>11.726877151857705</v>
      </c>
      <c r="G40" s="12">
        <f>[1]!ripe(G$6,[1]!juhe($S$7,6),$C40,0)</f>
        <v>11.882774260989963</v>
      </c>
      <c r="H40" s="12">
        <f>[1]!ripe(H$6,[1]!juhe($S$7,6),$C40,0)</f>
        <v>12.037551743661631</v>
      </c>
      <c r="I40" s="12">
        <f>[1]!ripe(I$6,[1]!juhe($S$7,6),$C40,0)</f>
        <v>12.191206041069647</v>
      </c>
      <c r="J40" s="12">
        <f>[1]!ripe(J$6,[1]!juhe($S$7,6),$C40,0)</f>
        <v>12.343736314474329</v>
      </c>
      <c r="K40" s="12">
        <f>[1]!ripe(K$6,[1]!juhe($S$7,6),$C40,0)</f>
        <v>12.495143601430279</v>
      </c>
      <c r="L40" s="12">
        <f>[1]!ripe(L$6,[1]!juhe($S$7,6),$C40,0)</f>
        <v>12.645443280413049</v>
      </c>
      <c r="M40" s="12">
        <f>[1]!ripe(M$6,[1]!juhe($S$7,6),$C40,0)</f>
        <v>12.794638324884556</v>
      </c>
      <c r="N40" s="12">
        <f>[1]!ripe(N$6,[1]!juhe($S$7,6),$C40,0)</f>
        <v>12.942744718386274</v>
      </c>
      <c r="O40" s="145"/>
      <c r="Q40"/>
      <c r="R40"/>
      <c r="S40"/>
      <c r="T40"/>
      <c r="U40"/>
      <c r="V40"/>
      <c r="W40"/>
      <c r="X40"/>
      <c r="Y40"/>
      <c r="AB40" s="11"/>
    </row>
    <row r="41" spans="1:28" x14ac:dyDescent="0.2">
      <c r="A41" s="114"/>
      <c r="B41" s="127" t="str">
        <f>Visangud!C46</f>
        <v>89Y-90Y</v>
      </c>
      <c r="C41" s="116">
        <f>Visangud!D46</f>
        <v>463.14652239926642</v>
      </c>
      <c r="D41" s="10" t="s">
        <v>31</v>
      </c>
      <c r="E41" s="12">
        <f>[1]!ripe(E$6,[1]!juhe($S$7,6),$C41,0)</f>
        <v>11.639514573835969</v>
      </c>
      <c r="F41" s="12">
        <f>[1]!ripe(F$6,[1]!juhe($S$7,6),$C41,0)</f>
        <v>11.797492223633725</v>
      </c>
      <c r="G41" s="12">
        <f>[1]!ripe(G$6,[1]!juhe($S$7,6),$C41,0)</f>
        <v>11.954328089555919</v>
      </c>
      <c r="H41" s="12">
        <f>[1]!ripe(H$6,[1]!juhe($S$7,6),$C41,0)</f>
        <v>12.110037587026294</v>
      </c>
      <c r="I41" s="12">
        <f>[1]!ripe(I$6,[1]!juhe($S$7,6),$C41,0)</f>
        <v>12.26461713581195</v>
      </c>
      <c r="J41" s="12">
        <f>[1]!ripe(J$6,[1]!juhe($S$7,6),$C41,0)</f>
        <v>12.418065892122609</v>
      </c>
      <c r="K41" s="12">
        <f>[1]!ripe(K$6,[1]!juhe($S$7,6),$C41,0)</f>
        <v>12.570384899760661</v>
      </c>
      <c r="L41" s="12">
        <f>[1]!ripe(L$6,[1]!juhe($S$7,6),$C41,0)</f>
        <v>12.721589629805351</v>
      </c>
      <c r="M41" s="12">
        <f>[1]!ripe(M$6,[1]!juhe($S$7,6),$C41,0)</f>
        <v>12.871683073623721</v>
      </c>
      <c r="N41" s="12">
        <f>[1]!ripe(N$6,[1]!juhe($S$7,6),$C41,0)</f>
        <v>13.020681311004434</v>
      </c>
      <c r="O41" s="145"/>
      <c r="Q41"/>
      <c r="R41"/>
      <c r="S41"/>
      <c r="T41"/>
      <c r="U41"/>
      <c r="V41"/>
      <c r="W41"/>
      <c r="X41"/>
      <c r="Y41"/>
      <c r="AB41" s="11"/>
    </row>
    <row r="42" spans="1:28" x14ac:dyDescent="0.2">
      <c r="A42" s="114"/>
      <c r="B42" s="127" t="str">
        <f>Visangud!C47</f>
        <v>90Y-91Y</v>
      </c>
      <c r="C42" s="116">
        <f>Visangud!D47</f>
        <v>462.11899245496096</v>
      </c>
      <c r="D42" s="10" t="s">
        <v>31</v>
      </c>
      <c r="E42" s="12">
        <f>[1]!ripe(E$6,[1]!juhe($S$7,6),$C42,0)</f>
        <v>11.587925359186926</v>
      </c>
      <c r="F42" s="12">
        <f>[1]!ripe(F$6,[1]!juhe($S$7,6),$C42,0)</f>
        <v>11.745202812869675</v>
      </c>
      <c r="G42" s="12">
        <f>[1]!ripe(G$6,[1]!juhe($S$7,6),$C42,0)</f>
        <v>11.901343543346108</v>
      </c>
      <c r="H42" s="12">
        <f>[1]!ripe(H$6,[1]!juhe($S$7,6),$C42,0)</f>
        <v>12.056362897714989</v>
      </c>
      <c r="I42" s="12">
        <f>[1]!ripe(I$6,[1]!juhe($S$7,6),$C42,0)</f>
        <v>12.210257311611892</v>
      </c>
      <c r="J42" s="12">
        <f>[1]!ripe(J$6,[1]!juhe($S$7,6),$C42,0)</f>
        <v>12.363025944986434</v>
      </c>
      <c r="K42" s="12">
        <f>[1]!ripe(K$6,[1]!juhe($S$7,6),$C42,0)</f>
        <v>12.514669837014612</v>
      </c>
      <c r="L42" s="12">
        <f>[1]!ripe(L$6,[1]!juhe($S$7,6),$C42,0)</f>
        <v>12.665204390204007</v>
      </c>
      <c r="M42" s="12">
        <f>[1]!ripe(M$6,[1]!juhe($S$7,6),$C42,0)</f>
        <v>12.814632582663188</v>
      </c>
      <c r="N42" s="12">
        <f>[1]!ripe(N$6,[1]!juhe($S$7,6),$C42,0)</f>
        <v>12.962970422911203</v>
      </c>
      <c r="O42" s="145"/>
      <c r="Q42"/>
      <c r="R42"/>
      <c r="S42"/>
      <c r="T42"/>
      <c r="U42"/>
      <c r="V42"/>
      <c r="W42"/>
      <c r="X42"/>
      <c r="Y42"/>
      <c r="AB42" s="11"/>
    </row>
    <row r="43" spans="1:28" x14ac:dyDescent="0.2">
      <c r="A43" s="114"/>
      <c r="B43" s="127" t="str">
        <f>Visangud!C48</f>
        <v>91Y-92Y</v>
      </c>
      <c r="C43" s="116">
        <f>Visangud!D48</f>
        <v>462.82986129804158</v>
      </c>
      <c r="D43" s="10" t="s">
        <v>31</v>
      </c>
      <c r="E43" s="12">
        <f>[1]!ripe(E$6,[1]!juhe($S$7,6),$C43,0)</f>
        <v>11.623603749468561</v>
      </c>
      <c r="F43" s="12">
        <f>[1]!ripe(F$6,[1]!juhe($S$7,6),$C43,0)</f>
        <v>11.781365449140221</v>
      </c>
      <c r="G43" s="12">
        <f>[1]!ripe(G$6,[1]!juhe($S$7,6),$C43,0)</f>
        <v>11.93798692571642</v>
      </c>
      <c r="H43" s="12">
        <f>[1]!ripe(H$6,[1]!juhe($S$7,6),$C43,0)</f>
        <v>12.093483573548534</v>
      </c>
      <c r="I43" s="12">
        <f>[1]!ripe(I$6,[1]!juhe($S$7,6),$C43,0)</f>
        <v>12.247851817297718</v>
      </c>
      <c r="J43" s="12">
        <f>[1]!ripe(J$6,[1]!juhe($S$7,6),$C43,0)</f>
        <v>12.401090814327132</v>
      </c>
      <c r="K43" s="12">
        <f>[1]!ripe(K$6,[1]!juhe($S$7,6),$C43,0)</f>
        <v>12.553201607012321</v>
      </c>
      <c r="L43" s="12">
        <f>[1]!ripe(L$6,[1]!juhe($S$7,6),$C43,0)</f>
        <v>12.704199645284083</v>
      </c>
      <c r="M43" s="12">
        <f>[1]!ripe(M$6,[1]!juhe($S$7,6),$C43,0)</f>
        <v>12.854087916420369</v>
      </c>
      <c r="N43" s="12">
        <f>[1]!ripe(N$6,[1]!juhe($S$7,6),$C43,0)</f>
        <v>13.002882478229306</v>
      </c>
      <c r="O43" s="145"/>
      <c r="Q43"/>
      <c r="R43"/>
      <c r="S43"/>
      <c r="T43"/>
      <c r="U43"/>
      <c r="V43"/>
      <c r="W43"/>
      <c r="X43"/>
      <c r="Y43"/>
      <c r="AB43" s="11"/>
    </row>
    <row r="44" spans="1:28" x14ac:dyDescent="0.2">
      <c r="A44" s="114"/>
      <c r="B44" s="127" t="str">
        <f>Visangud!C49</f>
        <v>92Y-93Y</v>
      </c>
      <c r="C44" s="116">
        <f>Visangud!D49</f>
        <v>448.98664011767869</v>
      </c>
      <c r="D44" s="10" t="s">
        <v>31</v>
      </c>
      <c r="E44" s="12">
        <f>[1]!ripe(E$6,[1]!juhe($S$7,6),$C44,0)</f>
        <v>10.938679316352324</v>
      </c>
      <c r="F44" s="12">
        <f>[1]!ripe(F$6,[1]!juhe($S$7,6),$C44,0)</f>
        <v>11.087144859251605</v>
      </c>
      <c r="G44" s="12">
        <f>[1]!ripe(G$6,[1]!juhe($S$7,6),$C44,0)</f>
        <v>11.234537367052722</v>
      </c>
      <c r="H44" s="12">
        <f>[1]!ripe(H$6,[1]!juhe($S$7,6),$C44,0)</f>
        <v>11.38087132699015</v>
      </c>
      <c r="I44" s="12">
        <f>[1]!ripe(I$6,[1]!juhe($S$7,6),$C44,0)</f>
        <v>11.526143374402988</v>
      </c>
      <c r="J44" s="12">
        <f>[1]!ripe(J$6,[1]!juhe($S$7,6),$C44,0)</f>
        <v>11.670352716307031</v>
      </c>
      <c r="K44" s="12">
        <f>[1]!ripe(K$6,[1]!juhe($S$7,6),$C44,0)</f>
        <v>11.813500333655522</v>
      </c>
      <c r="L44" s="12">
        <f>[1]!ripe(L$6,[1]!juhe($S$7,6),$C44,0)</f>
        <v>11.955600765987331</v>
      </c>
      <c r="M44" s="12">
        <f>[1]!ripe(M$6,[1]!juhe($S$7,6),$C44,0)</f>
        <v>12.096656824554129</v>
      </c>
      <c r="N44" s="12">
        <f>[1]!ripe(N$6,[1]!juhe($S$7,6),$C44,0)</f>
        <v>12.236683620952753</v>
      </c>
      <c r="O44" s="145"/>
      <c r="Q44"/>
      <c r="R44"/>
      <c r="S44"/>
      <c r="T44"/>
      <c r="U44"/>
      <c r="V44"/>
      <c r="W44"/>
      <c r="X44"/>
      <c r="Y44"/>
      <c r="AB44" s="11"/>
    </row>
    <row r="45" spans="1:28" x14ac:dyDescent="0.2">
      <c r="A45" s="114"/>
      <c r="B45" s="127" t="str">
        <f>Visangud!C50</f>
        <v>93Y-94Y</v>
      </c>
      <c r="C45" s="116">
        <f>Visangud!D50</f>
        <v>451.22172685730504</v>
      </c>
      <c r="D45" s="10" t="s">
        <v>31</v>
      </c>
      <c r="E45" s="12">
        <f>[1]!ripe(E$6,[1]!juhe($S$7,6),$C45,0)</f>
        <v>11.047857403424748</v>
      </c>
      <c r="F45" s="12">
        <f>[1]!ripe(F$6,[1]!juhe($S$7,6),$C45,0)</f>
        <v>11.197804769083538</v>
      </c>
      <c r="G45" s="12">
        <f>[1]!ripe(G$6,[1]!juhe($S$7,6),$C45,0)</f>
        <v>11.346668389766304</v>
      </c>
      <c r="H45" s="12">
        <f>[1]!ripe(H$6,[1]!juhe($S$7,6),$C45,0)</f>
        <v>11.49446289730346</v>
      </c>
      <c r="I45" s="12">
        <f>[1]!ripe(I$6,[1]!juhe($S$7,6),$C45,0)</f>
        <v>11.641184893451692</v>
      </c>
      <c r="J45" s="12">
        <f>[1]!ripe(J$6,[1]!juhe($S$7,6),$C45,0)</f>
        <v>11.786833577312082</v>
      </c>
      <c r="K45" s="12">
        <f>[1]!ripe(K$6,[1]!juhe($S$7,6),$C45,0)</f>
        <v>11.931409939628692</v>
      </c>
      <c r="L45" s="12">
        <f>[1]!ripe(L$6,[1]!juhe($S$7,6),$C45,0)</f>
        <v>12.074928665058366</v>
      </c>
      <c r="M45" s="12">
        <f>[1]!ripe(M$6,[1]!juhe($S$7,6),$C45,0)</f>
        <v>12.217392592911658</v>
      </c>
      <c r="N45" s="12">
        <f>[1]!ripe(N$6,[1]!juhe($S$7,6),$C45,0)</f>
        <v>12.35881698561305</v>
      </c>
      <c r="O45" s="145"/>
      <c r="Q45"/>
      <c r="R45"/>
      <c r="S45"/>
      <c r="T45"/>
      <c r="U45"/>
      <c r="V45"/>
      <c r="W45"/>
      <c r="X45"/>
      <c r="Y45"/>
      <c r="AB45" s="11"/>
    </row>
    <row r="46" spans="1:28" x14ac:dyDescent="0.2">
      <c r="A46" s="114"/>
      <c r="B46" s="115"/>
      <c r="C46" s="116">
        <f>Visangud!D51</f>
        <v>0</v>
      </c>
      <c r="D46" s="10" t="s">
        <v>31</v>
      </c>
      <c r="E46" s="12" t="e">
        <f>[1]!ripe(E$6,[1]!juhe($S$7,6),$C46,0)</f>
        <v>#VALUE!</v>
      </c>
      <c r="F46" s="12" t="e">
        <f>[1]!ripe(F$6,[1]!juhe($S$7,6),$C46,0)</f>
        <v>#VALUE!</v>
      </c>
      <c r="G46" s="12" t="e">
        <f>[1]!ripe(G$6,[1]!juhe($S$7,6),$C46,0)</f>
        <v>#VALUE!</v>
      </c>
      <c r="H46" s="12" t="e">
        <f>[1]!ripe(H$6,[1]!juhe($S$7,6),$C46,0)</f>
        <v>#VALUE!</v>
      </c>
      <c r="I46" s="12" t="e">
        <f>[1]!ripe(I$6,[1]!juhe($S$7,6),$C46,0)</f>
        <v>#VALUE!</v>
      </c>
      <c r="J46" s="12" t="e">
        <f>[1]!ripe(J$6,[1]!juhe($S$7,6),$C46,0)</f>
        <v>#VALUE!</v>
      </c>
      <c r="K46" s="12" t="e">
        <f>[1]!ripe(K$6,[1]!juhe($S$7,6),$C46,0)</f>
        <v>#VALUE!</v>
      </c>
      <c r="L46" s="12" t="e">
        <f>[1]!ripe(L$6,[1]!juhe($S$7,6),$C46,0)</f>
        <v>#VALUE!</v>
      </c>
      <c r="M46" s="12" t="e">
        <f>[1]!ripe(M$6,[1]!juhe($S$7,6),$C46,0)</f>
        <v>#VALUE!</v>
      </c>
      <c r="N46" s="12" t="e">
        <f>[1]!ripe(N$6,[1]!juhe($S$7,6),$C46,0)</f>
        <v>#VALUE!</v>
      </c>
      <c r="O46" s="145"/>
      <c r="Q46"/>
      <c r="R46"/>
      <c r="S46"/>
      <c r="T46"/>
      <c r="U46"/>
      <c r="V46"/>
      <c r="W46"/>
      <c r="X46"/>
      <c r="Y46"/>
      <c r="AB46" s="11"/>
    </row>
    <row r="47" spans="1:28" s="128" customFormat="1" hidden="1" x14ac:dyDescent="0.2">
      <c r="A47" s="220">
        <v>1</v>
      </c>
      <c r="B47" s="221" t="str">
        <f>Q48</f>
        <v>94Y - 103Y</v>
      </c>
      <c r="C47" s="222">
        <f>R48</f>
        <v>457.55488064236982</v>
      </c>
      <c r="D47" s="133" t="s">
        <v>137</v>
      </c>
      <c r="E47" s="134">
        <f>[1]!Olekuvorrand($C47,$S48,$X48,$W48,$V48,E$4,[1]!juhe($S48,6),TRUE)</f>
        <v>125.89257955551147</v>
      </c>
      <c r="F47" s="134">
        <f>[1]!Olekuvorrand($C47,$S48,$X48,$W48,$V48,F$4,[1]!juhe($S48,6),TRUE)</f>
        <v>123.9740252494812</v>
      </c>
      <c r="G47" s="134">
        <f>[1]!Olekuvorrand($C47,$S48,$X48,$W48,$V48,G$4,[1]!juhe($S48,6),TRUE)</f>
        <v>122.12604284286499</v>
      </c>
      <c r="H47" s="134">
        <f>[1]!Olekuvorrand($C47,$S48,$X48,$W48,$V48,H$4,[1]!juhe($S48,6),TRUE)</f>
        <v>120.34505605697632</v>
      </c>
      <c r="I47" s="134">
        <f>[1]!Olekuvorrand($C47,$S48,$X48,$W48,$V48,I$4,[1]!juhe($S48,6),TRUE)</f>
        <v>118.62772703170776</v>
      </c>
      <c r="J47" s="134">
        <f>[1]!Olekuvorrand($C47,$S48,$X48,$W48,$V48,J$4,[1]!juhe($S48,6),TRUE)</f>
        <v>116.97083711624146</v>
      </c>
      <c r="K47" s="134">
        <f>[1]!Olekuvorrand($C47,$S48,$X48,$W48,$V48,K$4,[1]!juhe($S48,6),TRUE)</f>
        <v>115.37152528762817</v>
      </c>
      <c r="L47" s="134">
        <f>[1]!Olekuvorrand($C47,$S48,$X48,$W48,$V48,L$4,[1]!juhe($S48,6),TRUE)</f>
        <v>113.8269305229187</v>
      </c>
      <c r="M47" s="134">
        <f>[1]!Olekuvorrand($C47,$S48,$X48,$W48,$V48,M$4,[1]!juhe($S48,6),TRUE)</f>
        <v>112.33443021774292</v>
      </c>
      <c r="N47" s="134">
        <f>[1]!Olekuvorrand($C47,$S48,$X48,$W48,$V48,N$4,[1]!juhe($S48,6),TRUE)</f>
        <v>110.89140176773071</v>
      </c>
      <c r="O47" s="236">
        <f>T48</f>
        <v>116.97083711624146</v>
      </c>
      <c r="Q47"/>
      <c r="R47"/>
      <c r="S47"/>
      <c r="T47"/>
      <c r="U47"/>
      <c r="V47"/>
      <c r="W47"/>
      <c r="X47"/>
      <c r="Y47"/>
    </row>
    <row r="48" spans="1:28" s="128" customFormat="1" x14ac:dyDescent="0.2">
      <c r="A48" s="220"/>
      <c r="B48" s="221"/>
      <c r="C48" s="222"/>
      <c r="D48" s="133" t="s">
        <v>32</v>
      </c>
      <c r="E48" s="134">
        <f>E47*[1]!juhe($S48,2)/10</f>
        <v>844.73920881748199</v>
      </c>
      <c r="F48" s="134">
        <f>F47*[1]!juhe($S48,2)/10</f>
        <v>831.86570942401886</v>
      </c>
      <c r="G48" s="134">
        <f>G47*[1]!juhe($S48,2)/10</f>
        <v>819.46574747562408</v>
      </c>
      <c r="H48" s="134">
        <f>H47*[1]!juhe($S48,2)/10</f>
        <v>807.51532614231098</v>
      </c>
      <c r="I48" s="134">
        <f>I47*[1]!juhe($S48,2)/10</f>
        <v>795.99204838275898</v>
      </c>
      <c r="J48" s="134">
        <f>J47*[1]!juhe($S48,2)/10</f>
        <v>784.87431704998005</v>
      </c>
      <c r="K48" s="134">
        <f>K47*[1]!juhe($S48,2)/10</f>
        <v>774.14293467998493</v>
      </c>
      <c r="L48" s="134">
        <f>L47*[1]!juhe($S48,2)/10</f>
        <v>763.77870380878437</v>
      </c>
      <c r="M48" s="134">
        <f>M47*[1]!juhe($S48,2)/10</f>
        <v>753.76402676105488</v>
      </c>
      <c r="N48" s="134">
        <f>N47*[1]!juhe($S48,2)/10</f>
        <v>744.08130586147297</v>
      </c>
      <c r="O48" s="236"/>
      <c r="Q48" s="137" t="str">
        <f>'Trossi rež'!E$3</f>
        <v>94Y - 103Y</v>
      </c>
      <c r="R48" s="55">
        <f>'Trossi rež'!E$4</f>
        <v>457.55488064236982</v>
      </c>
      <c r="S48" s="3" t="str">
        <f>'Trossi rež'!E$5</f>
        <v>9,9-S1A - 19</v>
      </c>
      <c r="T48" s="3">
        <f>'Trossi rež'!E$8</f>
        <v>116.97083711624146</v>
      </c>
      <c r="U48">
        <f>'Trossi rež'!E$17</f>
        <v>6</v>
      </c>
      <c r="V48">
        <f>'Trossi rež'!E$18</f>
        <v>0.27461525027740935</v>
      </c>
      <c r="W48">
        <f>'Trossi rež'!E$19</f>
        <v>-5</v>
      </c>
      <c r="X48" s="3">
        <f>'Trossi rež'!E$20</f>
        <v>433.65722894668579</v>
      </c>
      <c r="Y48">
        <v>1</v>
      </c>
    </row>
    <row r="49" spans="1:28" s="128" customFormat="1" x14ac:dyDescent="0.2">
      <c r="A49" s="220"/>
      <c r="B49" s="221"/>
      <c r="C49" s="222"/>
      <c r="D49" s="133" t="s">
        <v>31</v>
      </c>
      <c r="E49" s="135">
        <f>[1]!ripe([1]!Olekuvorrand($C47,$S48,$X48,$W48,$V48,E$4,[1]!juhe($S48,6),TRUE),[1]!juhe($S48,6),$C47,0)</f>
        <v>11.121158928039355</v>
      </c>
      <c r="F49" s="135">
        <f>[1]!ripe([1]!Olekuvorrand($C47,$S48,$X48,$W48,$V48,F$4,[1]!juhe($S48,6),TRUE),[1]!juhe($S48,6),$C47,0)</f>
        <v>11.293263909760325</v>
      </c>
      <c r="G49" s="135">
        <f>[1]!ripe([1]!Olekuvorrand($C47,$S48,$X48,$W48,$V48,G$4,[1]!juhe($S48,6),TRUE),[1]!juhe($S48,6),$C47,0)</f>
        <v>11.464150909229907</v>
      </c>
      <c r="H49" s="135">
        <f>[1]!ripe([1]!Olekuvorrand($C47,$S48,$X48,$W48,$V48,H$4,[1]!juhe($S48,6),TRUE),[1]!juhe($S48,6),$C47,0)</f>
        <v>11.633808907237782</v>
      </c>
      <c r="I49" s="135">
        <f>[1]!ripe([1]!Olekuvorrand($C47,$S48,$X48,$W48,$V48,I$4,[1]!juhe($S48,6),TRUE),[1]!juhe($S48,6),$C47,0)</f>
        <v>11.802227186932942</v>
      </c>
      <c r="J49" s="135">
        <f>[1]!ripe([1]!Olekuvorrand($C47,$S48,$X48,$W48,$V48,J$4,[1]!juhe($S48,6),TRUE),[1]!juhe($S48,6),$C47,0)</f>
        <v>11.969405534016484</v>
      </c>
      <c r="K49" s="135">
        <f>[1]!ripe([1]!Olekuvorrand($C47,$S48,$X48,$W48,$V48,K$4,[1]!juhe($S48,6),TRUE),[1]!juhe($S48,6),$C47,0)</f>
        <v>12.135328726973306</v>
      </c>
      <c r="L49" s="135">
        <f>[1]!ripe([1]!Olekuvorrand($C47,$S48,$X48,$W48,$V48,L$4,[1]!juhe($S48,6),TRUE),[1]!juhe($S48,6),$C47,0)</f>
        <v>12.300001227001209</v>
      </c>
      <c r="M49" s="135">
        <f>[1]!ripe([1]!Olekuvorrand($C47,$S48,$X48,$W48,$V48,M$4,[1]!juhe($S48,6),TRUE),[1]!juhe($S48,6),$C47,0)</f>
        <v>12.463421787815717</v>
      </c>
      <c r="N49" s="135">
        <f>[1]!ripe([1]!Olekuvorrand($C47,$S48,$X48,$W48,$V48,N$4,[1]!juhe($S48,6),TRUE),[1]!juhe($S48,6),$C47,0)</f>
        <v>12.625608142552137</v>
      </c>
      <c r="O49" s="236"/>
      <c r="Q49"/>
      <c r="R49"/>
      <c r="S49"/>
      <c r="T49"/>
      <c r="U49"/>
      <c r="V49"/>
      <c r="W49"/>
      <c r="X49"/>
      <c r="Y49"/>
    </row>
    <row r="50" spans="1:28" s="128" customFormat="1" x14ac:dyDescent="0.2">
      <c r="A50" s="220"/>
      <c r="B50" s="221"/>
      <c r="C50" s="222"/>
      <c r="D50" s="133" t="s">
        <v>247</v>
      </c>
      <c r="E50" s="135">
        <f>[1]!ripe([1]!Olekuvorrand($C47,$S48,$X48,$W48,$V48,E$4,[1]!juhe($S48,6)),[1]!juhe($S48,6),$C47,0)</f>
        <v>11.121158928039355</v>
      </c>
      <c r="F50" s="135">
        <f>[1]!ripe([1]!Olekuvorrand($C47,$S48,$X48,$W48,$V48,F$4,[1]!juhe($S48,6)),[1]!juhe($S48,6),$C47,0)</f>
        <v>11.293263909760325</v>
      </c>
      <c r="G50" s="135">
        <f>[1]!ripe([1]!Olekuvorrand($C47,$S48,$X48,$W48,$V48,G$4,[1]!juhe($S48,6)),[1]!juhe($S48,6),$C47,0)</f>
        <v>11.464150909229907</v>
      </c>
      <c r="H50" s="135">
        <f>[1]!ripe([1]!Olekuvorrand($C47,$S48,$X48,$W48,$V48,H$4,[1]!juhe($S48,6)),[1]!juhe($S48,6),$C47,0)</f>
        <v>11.633808907237782</v>
      </c>
      <c r="I50" s="135">
        <f>[1]!ripe([1]!Olekuvorrand($C47,$S48,$X48,$W48,$V48,I$4,[1]!juhe($S48,6)),[1]!juhe($S48,6),$C47,0)</f>
        <v>11.802227186932942</v>
      </c>
      <c r="J50" s="135">
        <f>[1]!ripe([1]!Olekuvorrand($C47,$S48,$X48,$W48,$V48,J$4,[1]!juhe($S48,6)),[1]!juhe($S48,6),$C47,0)</f>
        <v>11.969405534016484</v>
      </c>
      <c r="K50" s="135">
        <f>[1]!ripe([1]!Olekuvorrand($C47,$S48,$X48,$W48,$V48,K$4,[1]!juhe($S48,6)),[1]!juhe($S48,6),$C47,0)</f>
        <v>12.135328726973306</v>
      </c>
      <c r="L50" s="135">
        <f>[1]!ripe([1]!Olekuvorrand($C47,$S48,$X48,$W48,$V48,L$4,[1]!juhe($S48,6)),[1]!juhe($S48,6),$C47,0)</f>
        <v>12.300001227001209</v>
      </c>
      <c r="M50" s="135">
        <f>[1]!ripe([1]!Olekuvorrand($C47,$S48,$X48,$W48,$V48,M$4,[1]!juhe($S48,6)),[1]!juhe($S48,6),$C47,0)</f>
        <v>12.463421787815717</v>
      </c>
      <c r="N50" s="135">
        <f>[1]!ripe([1]!Olekuvorrand($C47,$S48,$X48,$W48,$V48,N$4,[1]!juhe($S48,6)),[1]!juhe($S48,6),$C47,0)</f>
        <v>12.625608142552137</v>
      </c>
      <c r="O50" s="236"/>
      <c r="Q50"/>
      <c r="R50"/>
      <c r="S50"/>
      <c r="T50"/>
      <c r="U50"/>
      <c r="V50"/>
      <c r="W50"/>
      <c r="X50"/>
      <c r="Y50"/>
      <c r="AB50" s="136"/>
    </row>
    <row r="51" spans="1:28" x14ac:dyDescent="0.2">
      <c r="A51" s="114"/>
      <c r="B51" s="127" t="str">
        <f>Visangud!C51</f>
        <v>94Y-95Y</v>
      </c>
      <c r="C51" s="116">
        <f>Visangud!E51</f>
        <v>493.63888441344938</v>
      </c>
      <c r="D51" s="10" t="s">
        <v>31</v>
      </c>
      <c r="E51" s="12">
        <f>[1]!ripe(E$47,[1]!juhe($S$7,6),$C51,0)</f>
        <v>12.944413776207293</v>
      </c>
      <c r="F51" s="12">
        <f>[1]!ripe(F$47,[1]!juhe($S$7,6),$C51,0)</f>
        <v>13.144734454183213</v>
      </c>
      <c r="G51" s="12">
        <f>[1]!ripe(G$47,[1]!juhe($S$7,6),$C51,0)</f>
        <v>13.34363746819659</v>
      </c>
      <c r="H51" s="12">
        <f>[1]!ripe(H$47,[1]!juhe($S$7,6),$C51,0)</f>
        <v>13.541109992496182</v>
      </c>
      <c r="I51" s="12">
        <f>[1]!ripe(I$47,[1]!juhe($S$7,6),$C51,0)</f>
        <v>13.73713955326027</v>
      </c>
      <c r="J51" s="12">
        <f>[1]!ripe(J$47,[1]!juhe($S$7,6),$C51,0)</f>
        <v>13.931725901056783</v>
      </c>
      <c r="K51" s="12">
        <f>[1]!ripe(K$47,[1]!juhe($S$7,6),$C51,0)</f>
        <v>14.124851318884188</v>
      </c>
      <c r="L51" s="12">
        <f>[1]!ripe(L$47,[1]!juhe($S$7,6),$C51,0)</f>
        <v>14.316520999329937</v>
      </c>
      <c r="M51" s="12">
        <f>[1]!ripe(M$47,[1]!juhe($S$7,6),$C51,0)</f>
        <v>14.506733491787841</v>
      </c>
      <c r="N51" s="12">
        <f>[1]!ripe(N$47,[1]!juhe($S$7,6),$C51,0)</f>
        <v>14.695509436646411</v>
      </c>
      <c r="O51" s="145"/>
      <c r="Q51"/>
      <c r="R51"/>
      <c r="S51"/>
      <c r="T51"/>
      <c r="U51"/>
      <c r="V51"/>
      <c r="W51"/>
      <c r="X51"/>
      <c r="Y51"/>
      <c r="AB51" s="11"/>
    </row>
    <row r="52" spans="1:28" x14ac:dyDescent="0.2">
      <c r="A52" s="114"/>
      <c r="B52" s="127" t="str">
        <f>Visangud!C52</f>
        <v>95Y-96Y</v>
      </c>
      <c r="C52" s="116">
        <f>Visangud!E52</f>
        <v>447.44079265660054</v>
      </c>
      <c r="D52" s="10" t="s">
        <v>31</v>
      </c>
      <c r="E52" s="12">
        <f>[1]!ripe(E$47,[1]!juhe($S$7,6),$C52,0)</f>
        <v>10.63493436700289</v>
      </c>
      <c r="F52" s="12">
        <f>[1]!ripe(F$47,[1]!juhe($S$7,6),$C52,0)</f>
        <v>10.799514802970045</v>
      </c>
      <c r="G52" s="12">
        <f>[1]!ripe(G$47,[1]!juhe($S$7,6),$C52,0)</f>
        <v>10.962930507690439</v>
      </c>
      <c r="H52" s="12">
        <f>[1]!ripe(H$47,[1]!juhe($S$7,6),$C52,0)</f>
        <v>11.125170943721054</v>
      </c>
      <c r="I52" s="12">
        <f>[1]!ripe(I$47,[1]!juhe($S$7,6),$C52,0)</f>
        <v>11.286225862758824</v>
      </c>
      <c r="J52" s="12">
        <f>[1]!ripe(J$47,[1]!juhe($S$7,6),$C52,0)</f>
        <v>11.446095059874143</v>
      </c>
      <c r="K52" s="12">
        <f>[1]!ripe(K$47,[1]!juhe($S$7,6),$C52,0)</f>
        <v>11.604763979046799</v>
      </c>
      <c r="L52" s="12">
        <f>[1]!ripe(L$47,[1]!juhe($S$7,6),$C52,0)</f>
        <v>11.762236886428024</v>
      </c>
      <c r="M52" s="12">
        <f>[1]!ripe(M$47,[1]!juhe($S$7,6),$C52,0)</f>
        <v>11.918512590221738</v>
      </c>
      <c r="N52" s="12">
        <f>[1]!ripe(N$47,[1]!juhe($S$7,6),$C52,0)</f>
        <v>12.073608048258626</v>
      </c>
      <c r="O52" s="145"/>
      <c r="Q52"/>
      <c r="R52"/>
      <c r="S52"/>
      <c r="T52"/>
      <c r="U52"/>
      <c r="V52"/>
      <c r="W52"/>
      <c r="X52"/>
      <c r="Y52"/>
      <c r="AB52" s="11"/>
    </row>
    <row r="53" spans="1:28" x14ac:dyDescent="0.2">
      <c r="A53" s="114"/>
      <c r="B53" s="127" t="str">
        <f>Visangud!C53</f>
        <v>96Y-97Y</v>
      </c>
      <c r="C53" s="116">
        <f>Visangud!E53</f>
        <v>446.49843863781632</v>
      </c>
      <c r="D53" s="10" t="s">
        <v>31</v>
      </c>
      <c r="E53" s="12">
        <f>[1]!ripe(E$47,[1]!juhe($S$7,6),$C53,0)</f>
        <v>10.590185118464831</v>
      </c>
      <c r="F53" s="12">
        <f>[1]!ripe(F$47,[1]!juhe($S$7,6),$C53,0)</f>
        <v>10.754073039501527</v>
      </c>
      <c r="G53" s="12">
        <f>[1]!ripe(G$47,[1]!juhe($S$7,6),$C53,0)</f>
        <v>10.916801130200698</v>
      </c>
      <c r="H53" s="12">
        <f>[1]!ripe(H$47,[1]!juhe($S$7,6),$C53,0)</f>
        <v>11.078358897458349</v>
      </c>
      <c r="I53" s="12">
        <f>[1]!ripe(I$47,[1]!juhe($S$7,6),$C53,0)</f>
        <v>11.238736136093818</v>
      </c>
      <c r="J53" s="12">
        <f>[1]!ripe(J$47,[1]!juhe($S$7,6),$C53,0)</f>
        <v>11.397932642039786</v>
      </c>
      <c r="K53" s="12">
        <f>[1]!ripe(K$47,[1]!juhe($S$7,6),$C53,0)</f>
        <v>11.555933920524282</v>
      </c>
      <c r="L53" s="12">
        <f>[1]!ripe(L$47,[1]!juhe($S$7,6),$C53,0)</f>
        <v>11.712744219747597</v>
      </c>
      <c r="M53" s="12">
        <f>[1]!ripe(M$47,[1]!juhe($S$7,6),$C53,0)</f>
        <v>11.868362352928443</v>
      </c>
      <c r="N53" s="12">
        <f>[1]!ripe(N$47,[1]!juhe($S$7,6),$C53,0)</f>
        <v>12.022805206543026</v>
      </c>
      <c r="O53" s="145"/>
      <c r="Q53"/>
      <c r="R53"/>
      <c r="S53"/>
      <c r="T53"/>
      <c r="U53"/>
      <c r="V53"/>
      <c r="W53"/>
      <c r="X53"/>
      <c r="Y53"/>
      <c r="AB53" s="11"/>
    </row>
    <row r="54" spans="1:28" x14ac:dyDescent="0.2">
      <c r="A54" s="114"/>
      <c r="B54" s="127" t="str">
        <f>Visangud!C54</f>
        <v>97Y-98Y</v>
      </c>
      <c r="C54" s="116">
        <f>Visangud!E54</f>
        <v>446.49784774388473</v>
      </c>
      <c r="D54" s="10" t="s">
        <v>31</v>
      </c>
      <c r="E54" s="12">
        <f>[1]!ripe(E$47,[1]!juhe($S$7,6),$C54,0)</f>
        <v>10.590157088481122</v>
      </c>
      <c r="F54" s="12">
        <f>[1]!ripe(F$47,[1]!juhe($S$7,6),$C54,0)</f>
        <v>10.7540445757411</v>
      </c>
      <c r="G54" s="12">
        <f>[1]!ripe(G$47,[1]!juhe($S$7,6),$C54,0)</f>
        <v>10.916772235733378</v>
      </c>
      <c r="H54" s="12">
        <f>[1]!ripe(H$47,[1]!juhe($S$7,6),$C54,0)</f>
        <v>11.078329575381735</v>
      </c>
      <c r="I54" s="12">
        <f>[1]!ripe(I$47,[1]!juhe($S$7,6),$C54,0)</f>
        <v>11.238706389532519</v>
      </c>
      <c r="J54" s="12">
        <f>[1]!ripe(J$47,[1]!juhe($S$7,6),$C54,0)</f>
        <v>11.397902474118952</v>
      </c>
      <c r="K54" s="12">
        <f>[1]!ripe(K$47,[1]!juhe($S$7,6),$C54,0)</f>
        <v>11.55590333440743</v>
      </c>
      <c r="L54" s="12">
        <f>[1]!ripe(L$47,[1]!juhe($S$7,6),$C54,0)</f>
        <v>11.712713218586996</v>
      </c>
      <c r="M54" s="12">
        <f>[1]!ripe(M$47,[1]!juhe($S$7,6),$C54,0)</f>
        <v>11.868330939879506</v>
      </c>
      <c r="N54" s="12">
        <f>[1]!ripe(N$47,[1]!juhe($S$7,6),$C54,0)</f>
        <v>12.022773384716468</v>
      </c>
      <c r="O54" s="145"/>
      <c r="Q54"/>
      <c r="R54"/>
      <c r="S54"/>
      <c r="T54"/>
      <c r="U54"/>
      <c r="V54"/>
      <c r="W54"/>
      <c r="X54"/>
      <c r="Y54"/>
      <c r="AB54" s="11"/>
    </row>
    <row r="55" spans="1:28" x14ac:dyDescent="0.2">
      <c r="A55" s="114"/>
      <c r="B55" s="127" t="str">
        <f>Visangud!C55</f>
        <v>98Y-99Y</v>
      </c>
      <c r="C55" s="116">
        <f>Visangud!E55</f>
        <v>446.49878561655527</v>
      </c>
      <c r="D55" s="10" t="s">
        <v>31</v>
      </c>
      <c r="E55" s="12">
        <f>[1]!ripe(E$47,[1]!juhe($S$7,6),$C55,0)</f>
        <v>10.59020157796474</v>
      </c>
      <c r="F55" s="12">
        <f>[1]!ripe(F$47,[1]!juhe($S$7,6),$C55,0)</f>
        <v>10.754089753719668</v>
      </c>
      <c r="G55" s="12">
        <f>[1]!ripe(G$47,[1]!juhe($S$7,6),$C55,0)</f>
        <v>10.916818097334437</v>
      </c>
      <c r="H55" s="12">
        <f>[1]!ripe(H$47,[1]!juhe($S$7,6),$C55,0)</f>
        <v>11.078376115688743</v>
      </c>
      <c r="I55" s="12">
        <f>[1]!ripe(I$47,[1]!juhe($S$7,6),$C55,0)</f>
        <v>11.23875360358606</v>
      </c>
      <c r="J55" s="12">
        <f>[1]!ripe(J$47,[1]!juhe($S$7,6),$C55,0)</f>
        <v>11.397950356958759</v>
      </c>
      <c r="K55" s="12">
        <f>[1]!ripe(K$47,[1]!juhe($S$7,6),$C55,0)</f>
        <v>11.555951881012337</v>
      </c>
      <c r="L55" s="12">
        <f>[1]!ripe(L$47,[1]!juhe($S$7,6),$C55,0)</f>
        <v>11.712762423953688</v>
      </c>
      <c r="M55" s="12">
        <f>[1]!ripe(M$47,[1]!juhe($S$7,6),$C55,0)</f>
        <v>11.868380798999677</v>
      </c>
      <c r="N55" s="12">
        <f>[1]!ripe(N$47,[1]!juhe($S$7,6),$C55,0)</f>
        <v>12.02282389265276</v>
      </c>
      <c r="O55" s="145"/>
      <c r="Q55"/>
      <c r="R55"/>
      <c r="S55"/>
      <c r="T55"/>
      <c r="U55"/>
      <c r="V55"/>
      <c r="W55"/>
      <c r="X55"/>
      <c r="Y55"/>
      <c r="AB55" s="11"/>
    </row>
    <row r="56" spans="1:28" x14ac:dyDescent="0.2">
      <c r="A56" s="114"/>
      <c r="B56" s="127" t="str">
        <f>Visangud!C56</f>
        <v>99Y-100Y</v>
      </c>
      <c r="C56" s="116">
        <f>Visangud!E56</f>
        <v>446.49750076441694</v>
      </c>
      <c r="D56" s="10" t="s">
        <v>31</v>
      </c>
      <c r="E56" s="12">
        <f>[1]!ripe(E$47,[1]!juhe($S$7,6),$C56,0)</f>
        <v>10.590140628981212</v>
      </c>
      <c r="F56" s="12">
        <f>[1]!ripe(F$47,[1]!juhe($S$7,6),$C56,0)</f>
        <v>10.754027861522959</v>
      </c>
      <c r="G56" s="12">
        <f>[1]!ripe(G$47,[1]!juhe($S$7,6),$C56,0)</f>
        <v>10.916755268599639</v>
      </c>
      <c r="H56" s="12">
        <f>[1]!ripe(H$47,[1]!juhe($S$7,6),$C56,0)</f>
        <v>11.07831235715134</v>
      </c>
      <c r="I56" s="12">
        <f>[1]!ripe(I$47,[1]!juhe($S$7,6),$C56,0)</f>
        <v>11.238688922040273</v>
      </c>
      <c r="J56" s="12">
        <f>[1]!ripe(J$47,[1]!juhe($S$7,6),$C56,0)</f>
        <v>11.397884759199977</v>
      </c>
      <c r="K56" s="12">
        <f>[1]!ripe(K$47,[1]!juhe($S$7,6),$C56,0)</f>
        <v>11.555885373919374</v>
      </c>
      <c r="L56" s="12">
        <f>[1]!ripe(L$47,[1]!juhe($S$7,6),$C56,0)</f>
        <v>11.712695014380905</v>
      </c>
      <c r="M56" s="12">
        <f>[1]!ripe(M$47,[1]!juhe($S$7,6),$C56,0)</f>
        <v>11.86831249380827</v>
      </c>
      <c r="N56" s="12">
        <f>[1]!ripe(N$47,[1]!juhe($S$7,6),$C56,0)</f>
        <v>12.022754698606734</v>
      </c>
      <c r="O56" s="145"/>
      <c r="Q56"/>
      <c r="R56"/>
      <c r="S56"/>
      <c r="T56"/>
      <c r="U56"/>
      <c r="V56"/>
      <c r="W56"/>
      <c r="X56"/>
      <c r="Y56"/>
      <c r="AB56" s="11"/>
    </row>
    <row r="57" spans="1:28" x14ac:dyDescent="0.2">
      <c r="A57" s="114"/>
      <c r="B57" s="127" t="str">
        <f>Visangud!C57</f>
        <v>100Y-101Y</v>
      </c>
      <c r="C57" s="116">
        <f>Visangud!E57</f>
        <v>453.37859522600888</v>
      </c>
      <c r="D57" s="10" t="s">
        <v>31</v>
      </c>
      <c r="E57" s="12">
        <f>[1]!ripe(E$47,[1]!juhe($S$7,6),$C57,0)</f>
        <v>10.919070941685519</v>
      </c>
      <c r="F57" s="12">
        <f>[1]!ripe(F$47,[1]!juhe($S$7,6),$C57,0)</f>
        <v>11.088048520100546</v>
      </c>
      <c r="G57" s="12">
        <f>[1]!ripe(G$47,[1]!juhe($S$7,6),$C57,0)</f>
        <v>11.2558302488119</v>
      </c>
      <c r="H57" s="12">
        <f>[1]!ripe(H$47,[1]!juhe($S$7,6),$C57,0)</f>
        <v>11.422405308844688</v>
      </c>
      <c r="I57" s="12">
        <f>[1]!ripe(I$47,[1]!juhe($S$7,6),$C57,0)</f>
        <v>11.587763178089013</v>
      </c>
      <c r="J57" s="12">
        <f>[1]!ripe(J$47,[1]!juhe($S$7,6),$C57,0)</f>
        <v>11.751903646140102</v>
      </c>
      <c r="K57" s="12">
        <f>[1]!ripe(K$47,[1]!juhe($S$7,6),$C57,0)</f>
        <v>11.914811768080401</v>
      </c>
      <c r="L57" s="12">
        <f>[1]!ripe(L$47,[1]!juhe($S$7,6),$C57,0)</f>
        <v>12.076491924041123</v>
      </c>
      <c r="M57" s="12">
        <f>[1]!ripe(M$47,[1]!juhe($S$7,6),$C57,0)</f>
        <v>12.236942890384633</v>
      </c>
      <c r="N57" s="12">
        <f>[1]!ripe(N$47,[1]!juhe($S$7,6),$C57,0)</f>
        <v>12.39618207800881</v>
      </c>
      <c r="O57" s="145"/>
      <c r="Q57"/>
      <c r="R57"/>
      <c r="S57"/>
      <c r="T57"/>
      <c r="U57"/>
      <c r="V57"/>
      <c r="W57"/>
      <c r="X57"/>
      <c r="Y57"/>
      <c r="AB57" s="11"/>
    </row>
    <row r="58" spans="1:28" x14ac:dyDescent="0.2">
      <c r="A58" s="114"/>
      <c r="B58" s="127" t="str">
        <f>Visangud!C58</f>
        <v>101Y-102Y</v>
      </c>
      <c r="C58" s="116">
        <f>Visangud!E58</f>
        <v>453.37733027261248</v>
      </c>
      <c r="D58" s="10" t="s">
        <v>31</v>
      </c>
      <c r="E58" s="12">
        <f>[1]!ripe(E$47,[1]!juhe($S$7,6),$C58,0)</f>
        <v>10.919010012048567</v>
      </c>
      <c r="F58" s="12">
        <f>[1]!ripe(F$47,[1]!juhe($S$7,6),$C58,0)</f>
        <v>11.087986647549808</v>
      </c>
      <c r="G58" s="12">
        <f>[1]!ripe(G$47,[1]!juhe($S$7,6),$C58,0)</f>
        <v>11.255767440020353</v>
      </c>
      <c r="H58" s="12">
        <f>[1]!ripe(H$47,[1]!juhe($S$7,6),$C58,0)</f>
        <v>11.422341570545678</v>
      </c>
      <c r="I58" s="12">
        <f>[1]!ripe(I$47,[1]!juhe($S$7,6),$C58,0)</f>
        <v>11.5876985170746</v>
      </c>
      <c r="J58" s="12">
        <f>[1]!ripe(J$47,[1]!juhe($S$7,6),$C58,0)</f>
        <v>11.75183806920352</v>
      </c>
      <c r="K58" s="12">
        <f>[1]!ripe(K$47,[1]!juhe($S$7,6),$C58,0)</f>
        <v>11.914745282098282</v>
      </c>
      <c r="L58" s="12">
        <f>[1]!ripe(L$47,[1]!juhe($S$7,6),$C58,0)</f>
        <v>12.076424535865653</v>
      </c>
      <c r="M58" s="12">
        <f>[1]!ripe(M$47,[1]!juhe($S$7,6),$C58,0)</f>
        <v>12.236874606874826</v>
      </c>
      <c r="N58" s="12">
        <f>[1]!ripe(N$47,[1]!juhe($S$7,6),$C58,0)</f>
        <v>12.396112905926527</v>
      </c>
      <c r="O58" s="145"/>
      <c r="Q58"/>
      <c r="R58"/>
      <c r="S58"/>
      <c r="T58"/>
      <c r="U58"/>
      <c r="V58"/>
      <c r="W58"/>
      <c r="X58"/>
      <c r="Y58"/>
      <c r="AB58" s="11"/>
    </row>
    <row r="59" spans="1:28" x14ac:dyDescent="0.2">
      <c r="A59" s="114"/>
      <c r="B59" s="127" t="str">
        <f>Visangud!C59</f>
        <v>102Y-103Y</v>
      </c>
      <c r="C59" s="116">
        <f>Visangud!E59</f>
        <v>476.54882717395827</v>
      </c>
      <c r="D59" s="10" t="s">
        <v>31</v>
      </c>
      <c r="E59" s="12">
        <f>[1]!ripe(E$47,[1]!juhe($S$7,6),$C59,0)</f>
        <v>12.06364289234126</v>
      </c>
      <c r="F59" s="12">
        <f>[1]!ripe(F$47,[1]!juhe($S$7,6),$C59,0)</f>
        <v>12.25033324115374</v>
      </c>
      <c r="G59" s="12">
        <f>[1]!ripe(G$47,[1]!juhe($S$7,6),$C59,0)</f>
        <v>12.435702387470597</v>
      </c>
      <c r="H59" s="12">
        <f>[1]!ripe(H$47,[1]!juhe($S$7,6),$C59,0)</f>
        <v>12.619738378237377</v>
      </c>
      <c r="I59" s="12">
        <f>[1]!ripe(I$47,[1]!juhe($S$7,6),$C59,0)</f>
        <v>12.80242958838296</v>
      </c>
      <c r="J59" s="12">
        <f>[1]!ripe(J$47,[1]!juhe($S$7,6),$C59,0)</f>
        <v>12.98377578544727</v>
      </c>
      <c r="K59" s="12">
        <f>[1]!ripe(K$47,[1]!juhe($S$7,6),$C59,0)</f>
        <v>13.163760457938682</v>
      </c>
      <c r="L59" s="12">
        <f>[1]!ripe(L$47,[1]!juhe($S$7,6),$C59,0)</f>
        <v>13.342388445127776</v>
      </c>
      <c r="M59" s="12">
        <f>[1]!ripe(M$47,[1]!juhe($S$7,6),$C59,0)</f>
        <v>13.5196583951113</v>
      </c>
      <c r="N59" s="12">
        <f>[1]!ripe(N$47,[1]!juhe($S$7,6),$C59,0)</f>
        <v>13.69558954385316</v>
      </c>
      <c r="O59" s="145"/>
      <c r="Q59"/>
      <c r="R59"/>
      <c r="S59"/>
      <c r="T59"/>
      <c r="U59"/>
      <c r="V59"/>
      <c r="W59"/>
      <c r="X59"/>
      <c r="Y59"/>
      <c r="AB59" s="11"/>
    </row>
    <row r="60" spans="1:28" x14ac:dyDescent="0.2">
      <c r="A60" s="114"/>
      <c r="B60" s="115"/>
      <c r="C60" s="116">
        <f>Visangud!E24</f>
        <v>0</v>
      </c>
      <c r="D60" s="10" t="s">
        <v>31</v>
      </c>
      <c r="E60" s="12" t="e">
        <f>[1]!ripe(E$47,[1]!juhe($S$7,6),$C60,0)</f>
        <v>#VALUE!</v>
      </c>
      <c r="F60" s="12" t="e">
        <f>[1]!ripe(F$47,[1]!juhe($S$7,6),$C60,0)</f>
        <v>#VALUE!</v>
      </c>
      <c r="G60" s="12" t="e">
        <f>[1]!ripe(G$47,[1]!juhe($S$7,6),$C60,0)</f>
        <v>#VALUE!</v>
      </c>
      <c r="H60" s="12" t="e">
        <f>[1]!ripe(H$47,[1]!juhe($S$7,6),$C60,0)</f>
        <v>#VALUE!</v>
      </c>
      <c r="I60" s="12" t="e">
        <f>[1]!ripe(I$47,[1]!juhe($S$7,6),$C60,0)</f>
        <v>#VALUE!</v>
      </c>
      <c r="J60" s="12" t="e">
        <f>[1]!ripe(J$47,[1]!juhe($S$7,6),$C60,0)</f>
        <v>#VALUE!</v>
      </c>
      <c r="K60" s="12" t="e">
        <f>[1]!ripe(K$47,[1]!juhe($S$7,6),$C60,0)</f>
        <v>#VALUE!</v>
      </c>
      <c r="L60" s="12" t="e">
        <f>[1]!ripe(L$47,[1]!juhe($S$7,6),$C60,0)</f>
        <v>#VALUE!</v>
      </c>
      <c r="M60" s="12" t="e">
        <f>[1]!ripe(M$47,[1]!juhe($S$7,6),$C60,0)</f>
        <v>#VALUE!</v>
      </c>
      <c r="N60" s="12" t="e">
        <f>[1]!ripe(N$47,[1]!juhe($S$7,6),$C60,0)</f>
        <v>#VALUE!</v>
      </c>
      <c r="O60" s="145"/>
      <c r="Q60"/>
      <c r="R60"/>
      <c r="S60"/>
      <c r="T60"/>
      <c r="U60"/>
      <c r="V60"/>
      <c r="W60"/>
      <c r="X60"/>
      <c r="Y60"/>
      <c r="AB60" s="11"/>
    </row>
    <row r="61" spans="1:28" s="128" customFormat="1" hidden="1" x14ac:dyDescent="0.2">
      <c r="A61" s="220">
        <v>1</v>
      </c>
      <c r="B61" s="221" t="str">
        <f>Q62</f>
        <v>103Y- 109Y</v>
      </c>
      <c r="C61" s="222">
        <f>R62</f>
        <v>447.21210537305626</v>
      </c>
      <c r="D61" s="133" t="s">
        <v>137</v>
      </c>
      <c r="E61" s="134">
        <f>[1]!Olekuvorrand($C61,$S62,$X62,$W62,$V62,E$4,[1]!juhe($S62,6),TRUE)</f>
        <v>127.55769491195679</v>
      </c>
      <c r="F61" s="134">
        <f>[1]!Olekuvorrand($C61,$S62,$X62,$W62,$V62,F$4,[1]!juhe($S62,6),TRUE)</f>
        <v>125.50383806228638</v>
      </c>
      <c r="G61" s="134">
        <f>[1]!Olekuvorrand($C61,$S62,$X62,$W62,$V62,G$4,[1]!juhe($S62,6),TRUE)</f>
        <v>123.52865934371948</v>
      </c>
      <c r="H61" s="134">
        <f>[1]!Olekuvorrand($C61,$S62,$X62,$W62,$V62,H$4,[1]!juhe($S62,6),TRUE)</f>
        <v>121.62786722183228</v>
      </c>
      <c r="I61" s="134">
        <f>[1]!Olekuvorrand($C61,$S62,$X62,$W62,$V62,I$4,[1]!juhe($S62,6),TRUE)</f>
        <v>119.79776620864868</v>
      </c>
      <c r="J61" s="134">
        <f>[1]!Olekuvorrand($C61,$S62,$X62,$W62,$V62,J$4,[1]!juhe($S62,6),TRUE)</f>
        <v>118.03489923477173</v>
      </c>
      <c r="K61" s="134">
        <f>[1]!Olekuvorrand($C61,$S62,$X62,$W62,$V62,K$4,[1]!juhe($S62,6),TRUE)</f>
        <v>116.33557081222534</v>
      </c>
      <c r="L61" s="134">
        <f>[1]!Olekuvorrand($C61,$S62,$X62,$W62,$V62,L$4,[1]!juhe($S62,6),TRUE)</f>
        <v>114.69680070877075</v>
      </c>
      <c r="M61" s="134">
        <f>[1]!Olekuvorrand($C61,$S62,$X62,$W62,$V62,M$4,[1]!juhe($S62,6),TRUE)</f>
        <v>113.11560869216919</v>
      </c>
      <c r="N61" s="134">
        <f>[1]!Olekuvorrand($C61,$S62,$X62,$W62,$V62,N$4,[1]!juhe($S62,6),TRUE)</f>
        <v>111.58889532089233</v>
      </c>
      <c r="O61" s="236">
        <f>T62</f>
        <v>117.62481927871704</v>
      </c>
      <c r="Q61"/>
      <c r="R61"/>
      <c r="S61"/>
      <c r="T61"/>
      <c r="U61"/>
      <c r="V61"/>
      <c r="W61"/>
      <c r="X61"/>
      <c r="Y61"/>
    </row>
    <row r="62" spans="1:28" s="128" customFormat="1" x14ac:dyDescent="0.2">
      <c r="A62" s="220"/>
      <c r="B62" s="221"/>
      <c r="C62" s="222"/>
      <c r="D62" s="133" t="s">
        <v>32</v>
      </c>
      <c r="E62" s="134">
        <f>E61*[1]!juhe($S62,2)/10</f>
        <v>855.91213285923004</v>
      </c>
      <c r="F62" s="134">
        <f>F61*[1]!juhe($S62,2)/10</f>
        <v>842.13075339794159</v>
      </c>
      <c r="G62" s="134">
        <f>G61*[1]!juhe($S62,2)/10</f>
        <v>828.87730419635773</v>
      </c>
      <c r="H62" s="134">
        <f>H61*[1]!juhe($S62,2)/10</f>
        <v>816.12298905849445</v>
      </c>
      <c r="I62" s="134">
        <f>I61*[1]!juhe($S62,2)/10</f>
        <v>803.84301126003254</v>
      </c>
      <c r="J62" s="134">
        <f>J61*[1]!juhe($S62,2)/10</f>
        <v>792.01417386531818</v>
      </c>
      <c r="K62" s="134">
        <f>K61*[1]!juhe($S62,2)/10</f>
        <v>780.61168015003193</v>
      </c>
      <c r="L62" s="134">
        <f>L61*[1]!juhe($S62,2)/10</f>
        <v>769.61553275585163</v>
      </c>
      <c r="M62" s="134">
        <f>M61*[1]!juhe($S62,2)/10</f>
        <v>759.00573432445515</v>
      </c>
      <c r="N62" s="134">
        <f>N61*[1]!juhe($S62,2)/10</f>
        <v>748.76148760318745</v>
      </c>
      <c r="O62" s="236"/>
      <c r="Q62" s="137" t="str">
        <f>'Trossi rež'!F$3</f>
        <v>103Y- 109Y</v>
      </c>
      <c r="R62" s="55">
        <f>'Trossi rež'!F$4</f>
        <v>447.21210537305626</v>
      </c>
      <c r="S62" s="3" t="str">
        <f>'Trossi rež'!E$5</f>
        <v>9,9-S1A - 19</v>
      </c>
      <c r="T62" s="3">
        <f>'Trossi rež'!F$8</f>
        <v>117.62481927871704</v>
      </c>
      <c r="U62">
        <f>'Trossi rež'!F$17</f>
        <v>6</v>
      </c>
      <c r="V62">
        <f>'Trossi rež'!E$18</f>
        <v>0.27461525027740935</v>
      </c>
      <c r="W62">
        <f>'Trossi rež'!F$19</f>
        <v>-5</v>
      </c>
      <c r="X62" s="3">
        <f>'Trossi rež'!F$20</f>
        <v>431.88685178756714</v>
      </c>
      <c r="Y62">
        <v>1</v>
      </c>
    </row>
    <row r="63" spans="1:28" s="128" customFormat="1" x14ac:dyDescent="0.2">
      <c r="A63" s="220"/>
      <c r="B63" s="221"/>
      <c r="C63" s="222"/>
      <c r="D63" s="133" t="s">
        <v>31</v>
      </c>
      <c r="E63" s="135">
        <f>[1]!ripe([1]!Olekuvorrand($C61,$S62,$X62,$W62,$V62,E$4,[1]!juhe($S62,6),TRUE),[1]!juhe($S62,6),$C61,0)</f>
        <v>10.485381440696422</v>
      </c>
      <c r="F63" s="135">
        <f>[1]!ripe([1]!Olekuvorrand($C61,$S62,$X62,$W62,$V62,F$4,[1]!juhe($S62,6),TRUE),[1]!juhe($S62,6),$C61,0)</f>
        <v>10.656973583421918</v>
      </c>
      <c r="G63" s="135">
        <f>[1]!ripe([1]!Olekuvorrand($C61,$S62,$X62,$W62,$V62,G$4,[1]!juhe($S62,6),TRUE),[1]!juhe($S62,6),$C61,0)</f>
        <v>10.827374748124388</v>
      </c>
      <c r="H63" s="135">
        <f>[1]!ripe([1]!Olekuvorrand($C61,$S62,$X62,$W62,$V62,H$4,[1]!juhe($S62,6),TRUE),[1]!juhe($S62,6),$C61,0)</f>
        <v>10.996584231872212</v>
      </c>
      <c r="I63" s="135">
        <f>[1]!ripe([1]!Olekuvorrand($C61,$S62,$X62,$W62,$V62,I$4,[1]!juhe($S62,6),TRUE),[1]!juhe($S62,6),$C61,0)</f>
        <v>11.164574508996889</v>
      </c>
      <c r="J63" s="135">
        <f>[1]!ripe([1]!Olekuvorrand($C61,$S62,$X62,$W62,$V62,J$4,[1]!juhe($S62,6),TRUE),[1]!juhe($S62,6),$C61,0)</f>
        <v>11.331318919394972</v>
      </c>
      <c r="K63" s="135">
        <f>[1]!ripe([1]!Olekuvorrand($C61,$S62,$X62,$W62,$V62,K$4,[1]!juhe($S62,6),TRUE),[1]!juhe($S62,6),$C61,0)</f>
        <v>11.496836930526284</v>
      </c>
      <c r="L63" s="135">
        <f>[1]!ripe([1]!Olekuvorrand($C61,$S62,$X62,$W62,$V62,L$4,[1]!juhe($S62,6),TRUE),[1]!juhe($S62,6),$C61,0)</f>
        <v>11.661101953871425</v>
      </c>
      <c r="M63" s="135">
        <f>[1]!ripe([1]!Olekuvorrand($C61,$S62,$X62,$W62,$V62,M$4,[1]!juhe($S62,6),TRUE),[1]!juhe($S62,6),$C61,0)</f>
        <v>11.824107232518834</v>
      </c>
      <c r="N63" s="135">
        <f>[1]!ripe([1]!Olekuvorrand($C61,$S62,$X62,$W62,$V62,N$4,[1]!juhe($S62,6),TRUE),[1]!juhe($S62,6),$C61,0)</f>
        <v>11.985879804631734</v>
      </c>
      <c r="O63" s="236"/>
      <c r="Q63"/>
      <c r="R63"/>
      <c r="S63"/>
      <c r="T63"/>
      <c r="U63"/>
      <c r="V63"/>
      <c r="W63"/>
      <c r="X63"/>
      <c r="Y63"/>
    </row>
    <row r="64" spans="1:28" s="128" customFormat="1" x14ac:dyDescent="0.2">
      <c r="A64" s="220"/>
      <c r="B64" s="221"/>
      <c r="C64" s="222"/>
      <c r="D64" s="133" t="s">
        <v>247</v>
      </c>
      <c r="E64" s="135">
        <f>[1]!ripe([1]!Olekuvorrand($C61,$S62,$X62,$W62,$V62,E$4,[1]!juhe($S62,6)),[1]!juhe($S62,6),$C61,0)</f>
        <v>10.485381440696422</v>
      </c>
      <c r="F64" s="135">
        <f>[1]!ripe([1]!Olekuvorrand($C61,$S62,$X62,$W62,$V62,F$4,[1]!juhe($S62,6)),[1]!juhe($S62,6),$C61,0)</f>
        <v>10.656973583421918</v>
      </c>
      <c r="G64" s="135">
        <f>[1]!ripe([1]!Olekuvorrand($C61,$S62,$X62,$W62,$V62,G$4,[1]!juhe($S62,6)),[1]!juhe($S62,6),$C61,0)</f>
        <v>10.827374748124388</v>
      </c>
      <c r="H64" s="135">
        <f>[1]!ripe([1]!Olekuvorrand($C61,$S62,$X62,$W62,$V62,H$4,[1]!juhe($S62,6)),[1]!juhe($S62,6),$C61,0)</f>
        <v>10.996584231872212</v>
      </c>
      <c r="I64" s="135">
        <f>[1]!ripe([1]!Olekuvorrand($C61,$S62,$X62,$W62,$V62,I$4,[1]!juhe($S62,6)),[1]!juhe($S62,6),$C61,0)</f>
        <v>11.164574508996889</v>
      </c>
      <c r="J64" s="135">
        <f>[1]!ripe([1]!Olekuvorrand($C61,$S62,$X62,$W62,$V62,J$4,[1]!juhe($S62,6)),[1]!juhe($S62,6),$C61,0)</f>
        <v>11.331318919394972</v>
      </c>
      <c r="K64" s="135">
        <f>[1]!ripe([1]!Olekuvorrand($C61,$S62,$X62,$W62,$V62,K$4,[1]!juhe($S62,6)),[1]!juhe($S62,6),$C61,0)</f>
        <v>11.496836930526284</v>
      </c>
      <c r="L64" s="135">
        <f>[1]!ripe([1]!Olekuvorrand($C61,$S62,$X62,$W62,$V62,L$4,[1]!juhe($S62,6)),[1]!juhe($S62,6),$C61,0)</f>
        <v>11.661101953871425</v>
      </c>
      <c r="M64" s="135">
        <f>[1]!ripe([1]!Olekuvorrand($C61,$S62,$X62,$W62,$V62,M$4,[1]!juhe($S62,6)),[1]!juhe($S62,6),$C61,0)</f>
        <v>11.824107232518834</v>
      </c>
      <c r="N64" s="135">
        <f>[1]!ripe([1]!Olekuvorrand($C61,$S62,$X62,$W62,$V62,N$4,[1]!juhe($S62,6)),[1]!juhe($S62,6),$C61,0)</f>
        <v>11.985879804631734</v>
      </c>
      <c r="O64" s="236"/>
      <c r="Q64"/>
      <c r="R64"/>
      <c r="S64"/>
      <c r="T64"/>
      <c r="U64"/>
      <c r="V64"/>
      <c r="W64"/>
      <c r="X64"/>
      <c r="Y64"/>
      <c r="AB64" s="136"/>
    </row>
    <row r="65" spans="1:28" x14ac:dyDescent="0.2">
      <c r="A65" s="114"/>
      <c r="B65" s="127" t="str">
        <f>Visangud!C60</f>
        <v>103Y-104Y</v>
      </c>
      <c r="C65" s="116">
        <f>Visangud!F60</f>
        <v>427.65122135819303</v>
      </c>
      <c r="D65" s="10" t="s">
        <v>31</v>
      </c>
      <c r="E65" s="12">
        <f>[1]!ripe(E$61,[1]!juhe($S$7,6),$C65,0)</f>
        <v>9.588188552798746</v>
      </c>
      <c r="F65" s="12">
        <f>[1]!ripe(F$61,[1]!juhe($S$7,6),$C65,0)</f>
        <v>9.7450982301372484</v>
      </c>
      <c r="G65" s="12">
        <f>[1]!ripe(G$61,[1]!juhe($S$7,6),$C65,0)</f>
        <v>9.900918836762246</v>
      </c>
      <c r="H65" s="12">
        <f>[1]!ripe(H$61,[1]!juhe($S$7,6),$C65,0)</f>
        <v>10.055649729889213</v>
      </c>
      <c r="I65" s="12">
        <f>[1]!ripe(I$61,[1]!juhe($S$7,6),$C65,0)</f>
        <v>10.20926573911294</v>
      </c>
      <c r="J65" s="12">
        <f>[1]!ripe(J$61,[1]!juhe($S$7,6),$C65,0)</f>
        <v>10.361742485530272</v>
      </c>
      <c r="K65" s="12">
        <f>[1]!ripe(K$61,[1]!juhe($S$7,6),$C65,0)</f>
        <v>10.513097770846993</v>
      </c>
      <c r="L65" s="12">
        <f>[1]!ripe(L$61,[1]!juhe($S$7,6),$C65,0)</f>
        <v>10.663307281618829</v>
      </c>
      <c r="M65" s="12">
        <f>[1]!ripe(M$61,[1]!juhe($S$7,6),$C65,0)</f>
        <v>10.81236483909659</v>
      </c>
      <c r="N65" s="12">
        <f>[1]!ripe(N$61,[1]!juhe($S$7,6),$C65,0)</f>
        <v>10.960295167894119</v>
      </c>
      <c r="O65" s="145"/>
      <c r="Q65"/>
      <c r="R65"/>
      <c r="S65"/>
      <c r="T65"/>
      <c r="U65"/>
      <c r="V65"/>
      <c r="W65"/>
      <c r="X65"/>
      <c r="Y65"/>
      <c r="AB65" s="11"/>
    </row>
    <row r="66" spans="1:28" x14ac:dyDescent="0.2">
      <c r="A66" s="114"/>
      <c r="B66" s="127" t="str">
        <f>Visangud!C61</f>
        <v>104Y-105Y</v>
      </c>
      <c r="C66" s="116">
        <f>Visangud!F61</f>
        <v>450.82764204630627</v>
      </c>
      <c r="D66" s="10" t="s">
        <v>31</v>
      </c>
      <c r="E66" s="12">
        <f>[1]!ripe(E$61,[1]!juhe($S$7,6),$C66,0)</f>
        <v>10.655607271549226</v>
      </c>
      <c r="F66" s="12">
        <f>[1]!ripe(F$61,[1]!juhe($S$7,6),$C66,0)</f>
        <v>10.82998514174</v>
      </c>
      <c r="G66" s="12">
        <f>[1]!ripe(G$61,[1]!juhe($S$7,6),$C66,0)</f>
        <v>11.003152698872142</v>
      </c>
      <c r="H66" s="12">
        <f>[1]!ripe(H$61,[1]!juhe($S$7,6),$C66,0)</f>
        <v>11.17510922860223</v>
      </c>
      <c r="I66" s="12">
        <f>[1]!ripe(I$61,[1]!juhe($S$7,6),$C66,0)</f>
        <v>11.345826758393914</v>
      </c>
      <c r="J66" s="12">
        <f>[1]!ripe(J$61,[1]!juhe($S$7,6),$C66,0)</f>
        <v>11.515278195327999</v>
      </c>
      <c r="K66" s="12">
        <f>[1]!ripe(K$61,[1]!juhe($S$7,6),$C66,0)</f>
        <v>11.683483322910467</v>
      </c>
      <c r="L66" s="12">
        <f>[1]!ripe(L$61,[1]!juhe($S$7,6),$C66,0)</f>
        <v>11.850415120968298</v>
      </c>
      <c r="M66" s="12">
        <f>[1]!ripe(M$61,[1]!juhe($S$7,6),$C66,0)</f>
        <v>12.016066722894273</v>
      </c>
      <c r="N66" s="12">
        <f>[1]!ripe(N$61,[1]!juhe($S$7,6),$C66,0)</f>
        <v>12.180465605805008</v>
      </c>
      <c r="O66" s="145"/>
      <c r="Q66"/>
      <c r="R66"/>
      <c r="S66"/>
      <c r="T66"/>
      <c r="U66"/>
      <c r="V66"/>
      <c r="W66"/>
      <c r="X66"/>
      <c r="Y66"/>
      <c r="AB66" s="11"/>
    </row>
    <row r="67" spans="1:28" x14ac:dyDescent="0.2">
      <c r="A67" s="114"/>
      <c r="B67" s="127" t="str">
        <f>Visangud!C62</f>
        <v>105Y-106Y</v>
      </c>
      <c r="C67" s="116">
        <f>Visangud!F62</f>
        <v>450.82734346741677</v>
      </c>
      <c r="D67" s="10" t="s">
        <v>31</v>
      </c>
      <c r="E67" s="12">
        <f>[1]!ripe(E$61,[1]!juhe($S$7,6),$C67,0)</f>
        <v>10.655593157337782</v>
      </c>
      <c r="F67" s="12">
        <f>[1]!ripe(F$61,[1]!juhe($S$7,6),$C67,0)</f>
        <v>10.829970796550999</v>
      </c>
      <c r="G67" s="12">
        <f>[1]!ripe(G$61,[1]!juhe($S$7,6),$C67,0)</f>
        <v>11.003138124308743</v>
      </c>
      <c r="H67" s="12">
        <f>[1]!ripe(H$61,[1]!juhe($S$7,6),$C67,0)</f>
        <v>11.175094426268533</v>
      </c>
      <c r="I67" s="12">
        <f>[1]!ripe(I$61,[1]!juhe($S$7,6),$C67,0)</f>
        <v>11.345811729931079</v>
      </c>
      <c r="J67" s="12">
        <f>[1]!ripe(J$61,[1]!juhe($S$7,6),$C67,0)</f>
        <v>11.515262942413065</v>
      </c>
      <c r="K67" s="12">
        <f>[1]!ripe(K$61,[1]!juhe($S$7,6),$C67,0)</f>
        <v>11.683467847194272</v>
      </c>
      <c r="L67" s="12">
        <f>[1]!ripe(L$61,[1]!juhe($S$7,6),$C67,0)</f>
        <v>11.850399424137471</v>
      </c>
      <c r="M67" s="12">
        <f>[1]!ripe(M$61,[1]!juhe($S$7,6),$C67,0)</f>
        <v>12.016050806644534</v>
      </c>
      <c r="N67" s="12">
        <f>[1]!ripe(N$61,[1]!juhe($S$7,6),$C67,0)</f>
        <v>12.180449471795686</v>
      </c>
      <c r="O67" s="145"/>
      <c r="Q67"/>
      <c r="R67"/>
      <c r="S67"/>
      <c r="T67"/>
      <c r="U67"/>
      <c r="V67"/>
      <c r="W67"/>
      <c r="X67"/>
      <c r="Y67"/>
      <c r="AB67" s="11"/>
    </row>
    <row r="68" spans="1:28" x14ac:dyDescent="0.2">
      <c r="A68" s="114"/>
      <c r="B68" s="127" t="str">
        <f>Visangud!C63</f>
        <v>106Y-107Y</v>
      </c>
      <c r="C68" s="116">
        <f>Visangud!F63</f>
        <v>450.82668766166847</v>
      </c>
      <c r="D68" s="10" t="s">
        <v>31</v>
      </c>
      <c r="E68" s="12">
        <f>[1]!ripe(E$61,[1]!juhe($S$7,6),$C68,0)</f>
        <v>10.655562156582112</v>
      </c>
      <c r="F68" s="12">
        <f>[1]!ripe(F$61,[1]!juhe($S$7,6),$C68,0)</f>
        <v>10.829939288471289</v>
      </c>
      <c r="G68" s="12">
        <f>[1]!ripe(G$61,[1]!juhe($S$7,6),$C68,0)</f>
        <v>11.003106112426199</v>
      </c>
      <c r="H68" s="12">
        <f>[1]!ripe(H$61,[1]!juhe($S$7,6),$C68,0)</f>
        <v>11.175061914106445</v>
      </c>
      <c r="I68" s="12">
        <f>[1]!ripe(I$61,[1]!juhe($S$7,6),$C68,0)</f>
        <v>11.345778721094112</v>
      </c>
      <c r="J68" s="12">
        <f>[1]!ripe(J$61,[1]!juhe($S$7,6),$C68,0)</f>
        <v>11.515229440584713</v>
      </c>
      <c r="K68" s="12">
        <f>[1]!ripe(K$61,[1]!juhe($S$7,6),$C68,0)</f>
        <v>11.68343385600047</v>
      </c>
      <c r="L68" s="12">
        <f>[1]!ripe(L$61,[1]!juhe($S$7,6),$C68,0)</f>
        <v>11.850364947282761</v>
      </c>
      <c r="M68" s="12">
        <f>[1]!ripe(M$61,[1]!juhe($S$7,6),$C68,0)</f>
        <v>12.016015847853442</v>
      </c>
      <c r="N68" s="12">
        <f>[1]!ripe(N$61,[1]!juhe($S$7,6),$C68,0)</f>
        <v>12.180414034712792</v>
      </c>
      <c r="O68" s="145"/>
      <c r="Q68"/>
      <c r="R68"/>
      <c r="S68"/>
      <c r="T68"/>
      <c r="U68"/>
      <c r="V68"/>
      <c r="W68"/>
      <c r="X68"/>
      <c r="Y68"/>
      <c r="AB68" s="11"/>
    </row>
    <row r="69" spans="1:28" x14ac:dyDescent="0.2">
      <c r="A69" s="114"/>
      <c r="B69" s="127" t="str">
        <f>Visangud!C64</f>
        <v>107Y-108Y</v>
      </c>
      <c r="C69" s="116">
        <f>Visangud!F64</f>
        <v>450.82764204630627</v>
      </c>
      <c r="D69" s="10" t="s">
        <v>31</v>
      </c>
      <c r="E69" s="12">
        <f>[1]!ripe(E$61,[1]!juhe($S$7,6),$C69,0)</f>
        <v>10.655607271549226</v>
      </c>
      <c r="F69" s="12">
        <f>[1]!ripe(F$61,[1]!juhe($S$7,6),$C69,0)</f>
        <v>10.82998514174</v>
      </c>
      <c r="G69" s="12">
        <f>[1]!ripe(G$61,[1]!juhe($S$7,6),$C69,0)</f>
        <v>11.003152698872142</v>
      </c>
      <c r="H69" s="12">
        <f>[1]!ripe(H$61,[1]!juhe($S$7,6),$C69,0)</f>
        <v>11.17510922860223</v>
      </c>
      <c r="I69" s="12">
        <f>[1]!ripe(I$61,[1]!juhe($S$7,6),$C69,0)</f>
        <v>11.345826758393914</v>
      </c>
      <c r="J69" s="12">
        <f>[1]!ripe(J$61,[1]!juhe($S$7,6),$C69,0)</f>
        <v>11.515278195327999</v>
      </c>
      <c r="K69" s="12">
        <f>[1]!ripe(K$61,[1]!juhe($S$7,6),$C69,0)</f>
        <v>11.683483322910467</v>
      </c>
      <c r="L69" s="12">
        <f>[1]!ripe(L$61,[1]!juhe($S$7,6),$C69,0)</f>
        <v>11.850415120968298</v>
      </c>
      <c r="M69" s="12">
        <f>[1]!ripe(M$61,[1]!juhe($S$7,6),$C69,0)</f>
        <v>12.016066722894273</v>
      </c>
      <c r="N69" s="12">
        <f>[1]!ripe(N$61,[1]!juhe($S$7,6),$C69,0)</f>
        <v>12.180465605805008</v>
      </c>
      <c r="O69" s="145"/>
      <c r="Q69"/>
      <c r="R69"/>
      <c r="S69"/>
      <c r="T69"/>
      <c r="U69"/>
      <c r="V69"/>
      <c r="W69"/>
      <c r="X69"/>
      <c r="Y69"/>
      <c r="AB69" s="11"/>
    </row>
    <row r="70" spans="1:28" x14ac:dyDescent="0.2">
      <c r="A70" s="114"/>
      <c r="B70" s="127" t="str">
        <f>Visangud!C65</f>
        <v>108Y-109Y</v>
      </c>
      <c r="C70" s="116">
        <f>Visangud!F65</f>
        <v>450.82764204630627</v>
      </c>
      <c r="D70" s="10" t="s">
        <v>31</v>
      </c>
      <c r="E70" s="12">
        <f>[1]!ripe(E$61,[1]!juhe($S$7,6),$C70,0)</f>
        <v>10.655607271549226</v>
      </c>
      <c r="F70" s="12">
        <f>[1]!ripe(F$61,[1]!juhe($S$7,6),$C70,0)</f>
        <v>10.82998514174</v>
      </c>
      <c r="G70" s="12">
        <f>[1]!ripe(G$61,[1]!juhe($S$7,6),$C70,0)</f>
        <v>11.003152698872142</v>
      </c>
      <c r="H70" s="12">
        <f>[1]!ripe(H$61,[1]!juhe($S$7,6),$C70,0)</f>
        <v>11.17510922860223</v>
      </c>
      <c r="I70" s="12">
        <f>[1]!ripe(I$61,[1]!juhe($S$7,6),$C70,0)</f>
        <v>11.345826758393914</v>
      </c>
      <c r="J70" s="12">
        <f>[1]!ripe(J$61,[1]!juhe($S$7,6),$C70,0)</f>
        <v>11.515278195327999</v>
      </c>
      <c r="K70" s="12">
        <f>[1]!ripe(K$61,[1]!juhe($S$7,6),$C70,0)</f>
        <v>11.683483322910467</v>
      </c>
      <c r="L70" s="12">
        <f>[1]!ripe(L$61,[1]!juhe($S$7,6),$C70,0)</f>
        <v>11.850415120968298</v>
      </c>
      <c r="M70" s="12">
        <f>[1]!ripe(M$61,[1]!juhe($S$7,6),$C70,0)</f>
        <v>12.016066722894273</v>
      </c>
      <c r="N70" s="12">
        <f>[1]!ripe(N$61,[1]!juhe($S$7,6),$C70,0)</f>
        <v>12.180465605805008</v>
      </c>
      <c r="O70" s="145"/>
      <c r="Q70"/>
      <c r="R70"/>
      <c r="S70"/>
      <c r="T70"/>
      <c r="U70"/>
      <c r="V70"/>
      <c r="W70"/>
      <c r="X70"/>
      <c r="Y70"/>
      <c r="AB70" s="11"/>
    </row>
    <row r="71" spans="1:28" x14ac:dyDescent="0.2">
      <c r="A71" s="114"/>
      <c r="B71" s="115"/>
      <c r="C71" s="116">
        <f>Visangud!F66</f>
        <v>0</v>
      </c>
      <c r="D71" s="10" t="s">
        <v>31</v>
      </c>
      <c r="E71" s="12" t="e">
        <f>[1]!ripe(E$61,[1]!juhe($S$7,6),$C71,0)</f>
        <v>#VALUE!</v>
      </c>
      <c r="F71" s="12" t="e">
        <f>[1]!ripe(F$61,[1]!juhe($S$7,6),$C71,0)</f>
        <v>#VALUE!</v>
      </c>
      <c r="G71" s="12" t="e">
        <f>[1]!ripe(G$61,[1]!juhe($S$7,6),$C71,0)</f>
        <v>#VALUE!</v>
      </c>
      <c r="H71" s="12" t="e">
        <f>[1]!ripe(H$61,[1]!juhe($S$7,6),$C71,0)</f>
        <v>#VALUE!</v>
      </c>
      <c r="I71" s="12" t="e">
        <f>[1]!ripe(I$61,[1]!juhe($S$7,6),$C71,0)</f>
        <v>#VALUE!</v>
      </c>
      <c r="J71" s="12" t="e">
        <f>[1]!ripe(J$61,[1]!juhe($S$7,6),$C71,0)</f>
        <v>#VALUE!</v>
      </c>
      <c r="K71" s="12" t="e">
        <f>[1]!ripe(K$61,[1]!juhe($S$7,6),$C71,0)</f>
        <v>#VALUE!</v>
      </c>
      <c r="L71" s="12" t="e">
        <f>[1]!ripe(L$61,[1]!juhe($S$7,6),$C71,0)</f>
        <v>#VALUE!</v>
      </c>
      <c r="M71" s="12" t="e">
        <f>[1]!ripe(M$61,[1]!juhe($S$7,6),$C71,0)</f>
        <v>#VALUE!</v>
      </c>
      <c r="N71" s="12" t="e">
        <f>[1]!ripe(N$61,[1]!juhe($S$7,6),$C71,0)</f>
        <v>#VALUE!</v>
      </c>
      <c r="O71" s="145"/>
      <c r="Q71"/>
      <c r="R71"/>
      <c r="S71"/>
      <c r="T71"/>
      <c r="U71"/>
      <c r="V71"/>
      <c r="W71"/>
      <c r="X71"/>
      <c r="Y71"/>
      <c r="AB71" s="11"/>
    </row>
    <row r="72" spans="1:28" s="128" customFormat="1" hidden="1" x14ac:dyDescent="0.2">
      <c r="A72" s="220">
        <v>1</v>
      </c>
      <c r="B72" s="221" t="str">
        <f>Q73</f>
        <v>109Y- 117Y</v>
      </c>
      <c r="C72" s="222">
        <f>R73</f>
        <v>443.40965915219067</v>
      </c>
      <c r="D72" s="133" t="s">
        <v>137</v>
      </c>
      <c r="E72" s="134">
        <f>[1]!Olekuvorrand($C72,$S73,$X73,$W73,$V73,E$4,[1]!juhe($S73,6),TRUE)</f>
        <v>127.29305028915405</v>
      </c>
      <c r="F72" s="134">
        <f>[1]!Olekuvorrand($C72,$S73,$X73,$W73,$V73,F$4,[1]!juhe($S73,6),TRUE)</f>
        <v>125.22166967391968</v>
      </c>
      <c r="G72" s="134">
        <f>[1]!Olekuvorrand($C72,$S73,$X73,$W73,$V73,G$4,[1]!juhe($S73,6),TRUE)</f>
        <v>123.23015928268433</v>
      </c>
      <c r="H72" s="134">
        <f>[1]!Olekuvorrand($C72,$S73,$X73,$W73,$V73,H$4,[1]!juhe($S73,6),TRUE)</f>
        <v>121.31434679031372</v>
      </c>
      <c r="I72" s="134">
        <f>[1]!Olekuvorrand($C72,$S73,$X73,$W73,$V73,I$4,[1]!juhe($S73,6),TRUE)</f>
        <v>119.47053670883179</v>
      </c>
      <c r="J72" s="134">
        <f>[1]!Olekuvorrand($C72,$S73,$X73,$W73,$V73,J$4,[1]!juhe($S73,6),TRUE)</f>
        <v>117.69479513168335</v>
      </c>
      <c r="K72" s="134">
        <f>[1]!Olekuvorrand($C72,$S73,$X73,$W73,$V73,K$4,[1]!juhe($S73,6),TRUE)</f>
        <v>115.98378419876099</v>
      </c>
      <c r="L72" s="134">
        <f>[1]!Olekuvorrand($C72,$S73,$X73,$W73,$V73,L$4,[1]!juhe($S73,6),TRUE)</f>
        <v>114.33428525924683</v>
      </c>
      <c r="M72" s="134">
        <f>[1]!Olekuvorrand($C72,$S73,$X73,$W73,$V73,M$4,[1]!juhe($S73,6),TRUE)</f>
        <v>112.74296045303345</v>
      </c>
      <c r="N72" s="134">
        <f>[1]!Olekuvorrand($C72,$S73,$X73,$W73,$V73,N$4,[1]!juhe($S73,6),TRUE)</f>
        <v>111.20718717575073</v>
      </c>
      <c r="O72" s="236">
        <f>T73</f>
        <v>117.69479513168335</v>
      </c>
      <c r="Q72"/>
      <c r="R72"/>
      <c r="S72"/>
      <c r="T72"/>
      <c r="U72"/>
      <c r="V72"/>
      <c r="W72"/>
      <c r="X72"/>
      <c r="Y72"/>
    </row>
    <row r="73" spans="1:28" s="128" customFormat="1" x14ac:dyDescent="0.2">
      <c r="A73" s="220"/>
      <c r="B73" s="221"/>
      <c r="C73" s="222"/>
      <c r="D73" s="133" t="s">
        <v>32</v>
      </c>
      <c r="E73" s="134">
        <f>E72*[1]!juhe($S73,2)/10</f>
        <v>854.13636744022369</v>
      </c>
      <c r="F73" s="134">
        <f>F72*[1]!juhe($S73,2)/10</f>
        <v>840.23740351200104</v>
      </c>
      <c r="G73" s="134">
        <f>G72*[1]!juhe($S73,2)/10</f>
        <v>826.87436878681183</v>
      </c>
      <c r="H73" s="134">
        <f>H72*[1]!juhe($S73,2)/10</f>
        <v>814.01926696300495</v>
      </c>
      <c r="I73" s="134">
        <f>I72*[1]!juhe($S73,2)/10</f>
        <v>801.64730131626118</v>
      </c>
      <c r="J73" s="134">
        <f>J72*[1]!juhe($S73,2)/10</f>
        <v>789.73207533359516</v>
      </c>
      <c r="K73" s="134">
        <f>K72*[1]!juhe($S73,2)/10</f>
        <v>778.2511919736861</v>
      </c>
      <c r="L73" s="134">
        <f>L72*[1]!juhe($S73,2)/10</f>
        <v>767.18305408954609</v>
      </c>
      <c r="M73" s="134">
        <f>M72*[1]!juhe($S73,2)/10</f>
        <v>756.50526463985432</v>
      </c>
      <c r="N73" s="134">
        <f>N72*[1]!juhe($S73,2)/10</f>
        <v>746.2002259492873</v>
      </c>
      <c r="O73" s="236"/>
      <c r="Q73" s="137" t="str">
        <f>'Trossi rež'!G$3</f>
        <v>109Y- 117Y</v>
      </c>
      <c r="R73" s="55">
        <f>'Trossi rež'!G$4</f>
        <v>443.40965915219067</v>
      </c>
      <c r="S73" s="3" t="str">
        <f>'Trossi rež'!G$5</f>
        <v>9,9-S1A - 19</v>
      </c>
      <c r="T73" s="3">
        <f>'Trossi rež'!G$8</f>
        <v>117.69479513168335</v>
      </c>
      <c r="U73">
        <f>'Trossi rež'!G$17</f>
        <v>6</v>
      </c>
      <c r="V73">
        <f>'Trossi rež'!G$18</f>
        <v>0.27541371409062237</v>
      </c>
      <c r="W73">
        <f>'Trossi rež'!G$19</f>
        <v>-5</v>
      </c>
      <c r="X73" s="3">
        <f>'Trossi rež'!G$20</f>
        <v>430.92018365859985</v>
      </c>
      <c r="Y73">
        <v>1</v>
      </c>
    </row>
    <row r="74" spans="1:28" s="128" customFormat="1" x14ac:dyDescent="0.2">
      <c r="A74" s="220"/>
      <c r="B74" s="221"/>
      <c r="C74" s="222"/>
      <c r="D74" s="133" t="s">
        <v>31</v>
      </c>
      <c r="E74" s="135">
        <f>[1]!ripe([1]!Olekuvorrand($C72,$S73,$X73,$W73,$V73,E$4,[1]!juhe($S73,6),TRUE),[1]!juhe($S73,6),$C72,0)</f>
        <v>10.329264547418557</v>
      </c>
      <c r="F74" s="135">
        <f>[1]!ripe([1]!Olekuvorrand($C72,$S73,$X73,$W73,$V73,F$4,[1]!juhe($S73,6),TRUE),[1]!juhe($S73,6),$C72,0)</f>
        <v>10.500128251830628</v>
      </c>
      <c r="G74" s="135">
        <f>[1]!ripe([1]!Olekuvorrand($C72,$S73,$X73,$W73,$V73,G$4,[1]!juhe($S73,6),TRUE),[1]!juhe($S73,6),$C72,0)</f>
        <v>10.669819783875599</v>
      </c>
      <c r="H74" s="135">
        <f>[1]!ripe([1]!Olekuvorrand($C72,$S73,$X73,$W73,$V73,H$4,[1]!juhe($S73,6),TRUE),[1]!juhe($S73,6),$C72,0)</f>
        <v>10.838319013967682</v>
      </c>
      <c r="I74" s="135">
        <f>[1]!ripe([1]!Olekuvorrand($C72,$S73,$X73,$W73,$V73,I$4,[1]!juhe($S73,6),TRUE),[1]!juhe($S73,6),$C72,0)</f>
        <v>11.005588722590275</v>
      </c>
      <c r="J74" s="135">
        <f>[1]!ripe([1]!Olekuvorrand($C72,$S73,$X73,$W73,$V73,J$4,[1]!juhe($S73,6),TRUE),[1]!juhe($S73,6),$C72,0)</f>
        <v>11.171637539395077</v>
      </c>
      <c r="K74" s="135">
        <f>[1]!ripe([1]!Olekuvorrand($C72,$S73,$X73,$W73,$V73,K$4,[1]!juhe($S73,6),TRUE),[1]!juhe($S73,6),$C72,0)</f>
        <v>11.336443284444693</v>
      </c>
      <c r="L74" s="135">
        <f>[1]!ripe([1]!Olekuvorrand($C72,$S73,$X73,$W73,$V73,L$4,[1]!juhe($S73,6),TRUE),[1]!juhe($S73,6),$C72,0)</f>
        <v>11.49999397383899</v>
      </c>
      <c r="M74" s="135">
        <f>[1]!ripe([1]!Olekuvorrand($C72,$S73,$X73,$W73,$V73,M$4,[1]!juhe($S73,6),TRUE),[1]!juhe($S73,6),$C72,0)</f>
        <v>11.662312096481315</v>
      </c>
      <c r="N74" s="135">
        <f>[1]!ripe([1]!Olekuvorrand($C72,$S73,$X73,$W73,$V73,N$4,[1]!juhe($S73,6),TRUE),[1]!juhe($S73,6),$C72,0)</f>
        <v>11.823368838621562</v>
      </c>
      <c r="O74" s="236"/>
      <c r="Q74"/>
      <c r="R74"/>
      <c r="S74"/>
      <c r="T74"/>
      <c r="U74"/>
      <c r="V74"/>
      <c r="W74"/>
      <c r="X74"/>
      <c r="Y74"/>
    </row>
    <row r="75" spans="1:28" s="128" customFormat="1" x14ac:dyDescent="0.2">
      <c r="A75" s="220"/>
      <c r="B75" s="221"/>
      <c r="C75" s="222"/>
      <c r="D75" s="133" t="s">
        <v>247</v>
      </c>
      <c r="E75" s="135">
        <f>[1]!ripe([1]!Olekuvorrand($C72,$S73,$X73,$W73,$V73,E$4,[1]!juhe($S73,6)),[1]!juhe($S73,6),$C72,0)</f>
        <v>10.329264547418557</v>
      </c>
      <c r="F75" s="135">
        <f>[1]!ripe([1]!Olekuvorrand($C72,$S73,$X73,$W73,$V73,F$4,[1]!juhe($S73,6)),[1]!juhe($S73,6),$C72,0)</f>
        <v>10.500128251830628</v>
      </c>
      <c r="G75" s="135">
        <f>[1]!ripe([1]!Olekuvorrand($C72,$S73,$X73,$W73,$V73,G$4,[1]!juhe($S73,6)),[1]!juhe($S73,6),$C72,0)</f>
        <v>10.669819783875599</v>
      </c>
      <c r="H75" s="135">
        <f>[1]!ripe([1]!Olekuvorrand($C72,$S73,$X73,$W73,$V73,H$4,[1]!juhe($S73,6)),[1]!juhe($S73,6),$C72,0)</f>
        <v>10.838319013967682</v>
      </c>
      <c r="I75" s="135">
        <f>[1]!ripe([1]!Olekuvorrand($C72,$S73,$X73,$W73,$V73,I$4,[1]!juhe($S73,6)),[1]!juhe($S73,6),$C72,0)</f>
        <v>11.005588722590275</v>
      </c>
      <c r="J75" s="135">
        <f>[1]!ripe([1]!Olekuvorrand($C72,$S73,$X73,$W73,$V73,J$4,[1]!juhe($S73,6)),[1]!juhe($S73,6),$C72,0)</f>
        <v>11.171637539395077</v>
      </c>
      <c r="K75" s="135">
        <f>[1]!ripe([1]!Olekuvorrand($C72,$S73,$X73,$W73,$V73,K$4,[1]!juhe($S73,6)),[1]!juhe($S73,6),$C72,0)</f>
        <v>11.336443284444693</v>
      </c>
      <c r="L75" s="135">
        <f>[1]!ripe([1]!Olekuvorrand($C72,$S73,$X73,$W73,$V73,L$4,[1]!juhe($S73,6)),[1]!juhe($S73,6),$C72,0)</f>
        <v>11.49999397383899</v>
      </c>
      <c r="M75" s="135">
        <f>[1]!ripe([1]!Olekuvorrand($C72,$S73,$X73,$W73,$V73,M$4,[1]!juhe($S73,6)),[1]!juhe($S73,6),$C72,0)</f>
        <v>11.662312096481315</v>
      </c>
      <c r="N75" s="135">
        <f>[1]!ripe([1]!Olekuvorrand($C72,$S73,$X73,$W73,$V73,N$4,[1]!juhe($S73,6)),[1]!juhe($S73,6),$C72,0)</f>
        <v>11.823368838621562</v>
      </c>
      <c r="O75" s="236"/>
      <c r="Q75"/>
      <c r="R75"/>
      <c r="S75"/>
      <c r="T75"/>
      <c r="U75"/>
      <c r="V75"/>
      <c r="W75"/>
      <c r="X75"/>
      <c r="Y75"/>
      <c r="AB75" s="136"/>
    </row>
    <row r="76" spans="1:28" x14ac:dyDescent="0.2">
      <c r="A76" s="114"/>
      <c r="B76" s="127" t="str">
        <f>Visangud!C66</f>
        <v>109Y-110Y</v>
      </c>
      <c r="C76" s="116">
        <f>Visangud!G66</f>
        <v>443.33136594871996</v>
      </c>
      <c r="D76" s="10" t="s">
        <v>31</v>
      </c>
      <c r="E76" s="12">
        <f>[1]!ripe(E$72,[1]!juhe($S$7,6),$C76,0)</f>
        <v>10.325617176204036</v>
      </c>
      <c r="F76" s="12">
        <f>[1]!ripe(F$72,[1]!juhe($S$7,6),$C76,0)</f>
        <v>10.496420546857181</v>
      </c>
      <c r="G76" s="12">
        <f>[1]!ripe(G$72,[1]!juhe($S$7,6),$C76,0)</f>
        <v>10.666052159049535</v>
      </c>
      <c r="H76" s="12">
        <f>[1]!ripe(H$72,[1]!juhe($S$7,6),$C76,0)</f>
        <v>10.834491890303276</v>
      </c>
      <c r="I76" s="12">
        <f>[1]!ripe(I$72,[1]!juhe($S$7,6),$C76,0)</f>
        <v>11.0017025342444</v>
      </c>
      <c r="J76" s="12">
        <f>[1]!ripe(J$72,[1]!juhe($S$7,6),$C76,0)</f>
        <v>11.167692717477388</v>
      </c>
      <c r="K76" s="12">
        <f>[1]!ripe(K$72,[1]!juhe($S$7,6),$C76,0)</f>
        <v>11.332440267896814</v>
      </c>
      <c r="L76" s="12">
        <f>[1]!ripe(L$72,[1]!juhe($S$7,6),$C76,0)</f>
        <v>11.495933205834183</v>
      </c>
      <c r="M76" s="12">
        <f>[1]!ripe(M$72,[1]!juhe($S$7,6),$C76,0)</f>
        <v>11.658194012251775</v>
      </c>
      <c r="N76" s="12">
        <f>[1]!ripe(N$72,[1]!juhe($S$7,6),$C76,0)</f>
        <v>11.81919388357392</v>
      </c>
      <c r="O76" s="145"/>
      <c r="Q76"/>
      <c r="R76"/>
      <c r="S76"/>
      <c r="T76"/>
      <c r="U76"/>
      <c r="V76"/>
      <c r="W76"/>
      <c r="X76"/>
      <c r="Y76"/>
      <c r="AB76" s="11"/>
    </row>
    <row r="77" spans="1:28" x14ac:dyDescent="0.2">
      <c r="A77" s="114"/>
      <c r="B77" s="127" t="str">
        <f>Visangud!C67</f>
        <v>110Y-111Y</v>
      </c>
      <c r="C77" s="116">
        <f>Visangud!G67</f>
        <v>448.40810919264607</v>
      </c>
      <c r="D77" s="10" t="s">
        <v>31</v>
      </c>
      <c r="E77" s="12">
        <f>[1]!ripe(E$72,[1]!juhe($S$7,6),$C77,0)</f>
        <v>10.563455750740619</v>
      </c>
      <c r="F77" s="12">
        <f>[1]!ripe(F$72,[1]!juhe($S$7,6),$C77,0)</f>
        <v>10.738193378253085</v>
      </c>
      <c r="G77" s="12">
        <f>[1]!ripe(G$72,[1]!juhe($S$7,6),$C77,0)</f>
        <v>10.911732257212325</v>
      </c>
      <c r="H77" s="12">
        <f>[1]!ripe(H$72,[1]!juhe($S$7,6),$C77,0)</f>
        <v>11.08405180164266</v>
      </c>
      <c r="I77" s="12">
        <f>[1]!ripe(I$72,[1]!juhe($S$7,6),$C77,0)</f>
        <v>11.255113948164565</v>
      </c>
      <c r="J77" s="12">
        <f>[1]!ripe(J$72,[1]!juhe($S$7,6),$C77,0)</f>
        <v>11.424927522086312</v>
      </c>
      <c r="K77" s="12">
        <f>[1]!ripe(K$72,[1]!juhe($S$7,6),$C77,0)</f>
        <v>11.593469840593835</v>
      </c>
      <c r="L77" s="12">
        <f>[1]!ripe(L$72,[1]!juhe($S$7,6),$C77,0)</f>
        <v>11.760728648080912</v>
      </c>
      <c r="M77" s="12">
        <f>[1]!ripe(M$72,[1]!juhe($S$7,6),$C77,0)</f>
        <v>11.926726943332632</v>
      </c>
      <c r="N77" s="12">
        <f>[1]!ripe(N$72,[1]!juhe($S$7,6),$C77,0)</f>
        <v>12.091435259316475</v>
      </c>
      <c r="O77" s="145"/>
      <c r="Q77"/>
      <c r="R77"/>
      <c r="S77"/>
      <c r="T77"/>
      <c r="U77"/>
      <c r="V77"/>
      <c r="W77"/>
      <c r="X77"/>
      <c r="Y77"/>
      <c r="AB77" s="11"/>
    </row>
    <row r="78" spans="1:28" x14ac:dyDescent="0.2">
      <c r="A78" s="114"/>
      <c r="B78" s="127" t="str">
        <f>Visangud!C68</f>
        <v>111Y-112Y</v>
      </c>
      <c r="C78" s="116">
        <f>Visangud!G68</f>
        <v>437.39866301561824</v>
      </c>
      <c r="D78" s="10" t="s">
        <v>31</v>
      </c>
      <c r="E78" s="12">
        <f>[1]!ripe(E$72,[1]!juhe($S$7,6),$C78,0)</f>
        <v>10.051109490629537</v>
      </c>
      <c r="F78" s="12">
        <f>[1]!ripe(F$72,[1]!juhe($S$7,6),$C78,0)</f>
        <v>10.217372034602185</v>
      </c>
      <c r="G78" s="12">
        <f>[1]!ripe(G$72,[1]!juhe($S$7,6),$C78,0)</f>
        <v>10.382493971443557</v>
      </c>
      <c r="H78" s="12">
        <f>[1]!ripe(H$72,[1]!juhe($S$7,6),$C78,0)</f>
        <v>10.546455713634154</v>
      </c>
      <c r="I78" s="12">
        <f>[1]!ripe(I$72,[1]!juhe($S$7,6),$C78,0)</f>
        <v>10.709221043935578</v>
      </c>
      <c r="J78" s="12">
        <f>[1]!ripe(J$72,[1]!juhe($S$7,6),$C78,0)</f>
        <v>10.870798359613067</v>
      </c>
      <c r="K78" s="12">
        <f>[1]!ripe(K$72,[1]!juhe($S$7,6),$C78,0)</f>
        <v>11.031166078009093</v>
      </c>
      <c r="L78" s="12">
        <f>[1]!ripe(L$72,[1]!juhe($S$7,6),$C78,0)</f>
        <v>11.190312537935986</v>
      </c>
      <c r="M78" s="12">
        <f>[1]!ripe(M$72,[1]!juhe($S$7,6),$C78,0)</f>
        <v>11.348259622697135</v>
      </c>
      <c r="N78" s="12">
        <f>[1]!ripe(N$72,[1]!juhe($S$7,6),$C78,0)</f>
        <v>11.504979294463142</v>
      </c>
      <c r="O78" s="145"/>
      <c r="Q78"/>
      <c r="R78"/>
      <c r="S78"/>
      <c r="T78"/>
      <c r="U78"/>
      <c r="V78"/>
      <c r="W78"/>
      <c r="X78"/>
      <c r="Y78"/>
      <c r="AB78" s="11"/>
    </row>
    <row r="79" spans="1:28" x14ac:dyDescent="0.2">
      <c r="A79" s="114"/>
      <c r="B79" s="127" t="str">
        <f>Visangud!C69</f>
        <v>112Y-113Y</v>
      </c>
      <c r="C79" s="116">
        <f>Visangud!G69</f>
        <v>443.29796069571546</v>
      </c>
      <c r="D79" s="10" t="s">
        <v>31</v>
      </c>
      <c r="E79" s="12">
        <f>[1]!ripe(E$72,[1]!juhe($S$7,6),$C79,0)</f>
        <v>10.324061153394156</v>
      </c>
      <c r="F79" s="12">
        <f>[1]!ripe(F$72,[1]!juhe($S$7,6),$C79,0)</f>
        <v>10.49483878476836</v>
      </c>
      <c r="G79" s="12">
        <f>[1]!ripe(G$72,[1]!juhe($S$7,6),$C79,0)</f>
        <v>10.66444483426036</v>
      </c>
      <c r="H79" s="12">
        <f>[1]!ripe(H$72,[1]!juhe($S$7,6),$C79,0)</f>
        <v>10.832859182424698</v>
      </c>
      <c r="I79" s="12">
        <f>[1]!ripe(I$72,[1]!juhe($S$7,6),$C79,0)</f>
        <v>11.0000446284942</v>
      </c>
      <c r="J79" s="12">
        <f>[1]!ripe(J$72,[1]!juhe($S$7,6),$C79,0)</f>
        <v>11.166009797773356</v>
      </c>
      <c r="K79" s="12">
        <f>[1]!ripe(K$72,[1]!juhe($S$7,6),$C79,0)</f>
        <v>11.330732521497977</v>
      </c>
      <c r="L79" s="12">
        <f>[1]!ripe(L$72,[1]!juhe($S$7,6),$C79,0)</f>
        <v>11.494200821804842</v>
      </c>
      <c r="M79" s="12">
        <f>[1]!ripe(M$72,[1]!juhe($S$7,6),$C79,0)</f>
        <v>11.656437176268463</v>
      </c>
      <c r="N79" s="12">
        <f>[1]!ripe(N$72,[1]!juhe($S$7,6),$C79,0)</f>
        <v>11.81741278565373</v>
      </c>
      <c r="O79" s="145"/>
      <c r="Q79"/>
      <c r="R79"/>
      <c r="S79"/>
      <c r="T79"/>
      <c r="U79"/>
      <c r="V79"/>
      <c r="W79"/>
      <c r="X79"/>
      <c r="Y79"/>
      <c r="AB79" s="11"/>
    </row>
    <row r="80" spans="1:28" x14ac:dyDescent="0.2">
      <c r="A80" s="118"/>
      <c r="B80" s="127" t="str">
        <f>Visangud!C70</f>
        <v>113Y-114Y</v>
      </c>
      <c r="C80" s="116">
        <f>Visangud!G70</f>
        <v>444.93990332404354</v>
      </c>
      <c r="D80" s="10" t="s">
        <v>31</v>
      </c>
      <c r="E80" s="12">
        <f>[1]!ripe(E$72,[1]!juhe($S$7,6),$C80,0)</f>
        <v>10.400681896945963</v>
      </c>
      <c r="F80" s="12">
        <f>[1]!ripe(F$72,[1]!juhe($S$7,6),$C80,0)</f>
        <v>10.572726966482678</v>
      </c>
      <c r="G80" s="12">
        <f>[1]!ripe(G$72,[1]!juhe($S$7,6),$C80,0)</f>
        <v>10.743591759160124</v>
      </c>
      <c r="H80" s="12">
        <f>[1]!ripe(H$72,[1]!juhe($S$7,6),$C80,0)</f>
        <v>10.913256006214969</v>
      </c>
      <c r="I80" s="12">
        <f>[1]!ripe(I$72,[1]!juhe($S$7,6),$C80,0)</f>
        <v>11.081682230791934</v>
      </c>
      <c r="J80" s="12">
        <f>[1]!ripe(J$72,[1]!juhe($S$7,6),$C80,0)</f>
        <v>11.248879122208816</v>
      </c>
      <c r="K80" s="12">
        <f>[1]!ripe(K$72,[1]!juhe($S$7,6),$C80,0)</f>
        <v>11.414824347174386</v>
      </c>
      <c r="L80" s="12">
        <f>[1]!ripe(L$72,[1]!juhe($S$7,6),$C80,0)</f>
        <v>11.579505838930874</v>
      </c>
      <c r="M80" s="12">
        <f>[1]!ripe(M$72,[1]!juhe($S$7,6),$C80,0)</f>
        <v>11.742946241871682</v>
      </c>
      <c r="N80" s="12">
        <f>[1]!ripe(N$72,[1]!juhe($S$7,6),$C80,0)</f>
        <v>11.905116543026161</v>
      </c>
      <c r="O80" s="146"/>
      <c r="Q80"/>
      <c r="R80"/>
      <c r="S80"/>
      <c r="T80"/>
      <c r="U80"/>
      <c r="V80"/>
      <c r="W80"/>
      <c r="X80"/>
      <c r="Y80"/>
    </row>
    <row r="81" spans="1:28" x14ac:dyDescent="0.2">
      <c r="A81" s="118"/>
      <c r="B81" s="127" t="str">
        <f>Visangud!C71</f>
        <v>114Y-115Y</v>
      </c>
      <c r="C81" s="116">
        <f>Visangud!G71</f>
        <v>443.32156624510486</v>
      </c>
      <c r="D81" s="10" t="s">
        <v>31</v>
      </c>
      <c r="E81" s="12">
        <f>[1]!ripe(E$72,[1]!juhe($S$7,6),$C81,0)</f>
        <v>10.325160692059773</v>
      </c>
      <c r="F81" s="12">
        <f>[1]!ripe(F$72,[1]!juhe($S$7,6),$C81,0)</f>
        <v>10.495956511684328</v>
      </c>
      <c r="G81" s="12">
        <f>[1]!ripe(G$72,[1]!juhe($S$7,6),$C81,0)</f>
        <v>10.665580624650243</v>
      </c>
      <c r="H81" s="12">
        <f>[1]!ripe(H$72,[1]!juhe($S$7,6),$C81,0)</f>
        <v>10.834012909369287</v>
      </c>
      <c r="I81" s="12">
        <f>[1]!ripe(I$72,[1]!juhe($S$7,6),$C81,0)</f>
        <v>11.001216161112307</v>
      </c>
      <c r="J81" s="12">
        <f>[1]!ripe(J$72,[1]!juhe($S$7,6),$C81,0)</f>
        <v>11.167199006102411</v>
      </c>
      <c r="K81" s="12">
        <f>[1]!ripe(K$72,[1]!juhe($S$7,6),$C81,0)</f>
        <v>11.331939273214381</v>
      </c>
      <c r="L81" s="12">
        <f>[1]!ripe(L$72,[1]!juhe($S$7,6),$C81,0)</f>
        <v>11.495424983309327</v>
      </c>
      <c r="M81" s="12">
        <f>[1]!ripe(M$72,[1]!juhe($S$7,6),$C81,0)</f>
        <v>11.657678616355673</v>
      </c>
      <c r="N81" s="12">
        <f>[1]!ripe(N$72,[1]!juhe($S$7,6),$C81,0)</f>
        <v>11.818671370051121</v>
      </c>
      <c r="O81" s="146"/>
      <c r="Q81"/>
      <c r="R81"/>
      <c r="S81"/>
      <c r="T81"/>
      <c r="U81"/>
      <c r="V81"/>
      <c r="W81"/>
      <c r="X81"/>
      <c r="Y81"/>
    </row>
    <row r="82" spans="1:28" x14ac:dyDescent="0.2">
      <c r="A82" s="118"/>
      <c r="B82" s="127" t="str">
        <f>Visangud!C72</f>
        <v>115Y-116Y</v>
      </c>
      <c r="C82" s="116">
        <f>Visangud!G72</f>
        <v>443.03256126042658</v>
      </c>
      <c r="D82" s="10" t="s">
        <v>31</v>
      </c>
      <c r="E82" s="12">
        <f>[1]!ripe(E$72,[1]!juhe($S$7,6),$C82,0)</f>
        <v>10.311702965298108</v>
      </c>
      <c r="F82" s="12">
        <f>[1]!ripe(F$72,[1]!juhe($S$7,6),$C82,0)</f>
        <v>10.482276171101814</v>
      </c>
      <c r="G82" s="12">
        <f>[1]!ripe(G$72,[1]!juhe($S$7,6),$C82,0)</f>
        <v>10.651679197439389</v>
      </c>
      <c r="H82" s="12">
        <f>[1]!ripe(H$72,[1]!juhe($S$7,6),$C82,0)</f>
        <v>10.819891948948905</v>
      </c>
      <c r="I82" s="12">
        <f>[1]!ripe(I$72,[1]!juhe($S$7,6),$C82,0)</f>
        <v>10.986877269393544</v>
      </c>
      <c r="J82" s="12">
        <f>[1]!ripe(J$72,[1]!juhe($S$7,6),$C82,0)</f>
        <v>11.152643773753066</v>
      </c>
      <c r="K82" s="12">
        <f>[1]!ripe(K$72,[1]!juhe($S$7,6),$C82,0)</f>
        <v>11.317169319799907</v>
      </c>
      <c r="L82" s="12">
        <f>[1]!ripe(L$72,[1]!juhe($S$7,6),$C82,0)</f>
        <v>11.480441944008684</v>
      </c>
      <c r="M82" s="12">
        <f>[1]!ripe(M$72,[1]!juhe($S$7,6),$C82,0)</f>
        <v>11.642484097047623</v>
      </c>
      <c r="N82" s="12">
        <f>[1]!ripe(N$72,[1]!juhe($S$7,6),$C82,0)</f>
        <v>11.803267014155104</v>
      </c>
      <c r="O82" s="146"/>
      <c r="Q82"/>
      <c r="R82"/>
      <c r="S82"/>
      <c r="T82"/>
      <c r="U82"/>
      <c r="V82"/>
      <c r="W82"/>
      <c r="X82"/>
      <c r="Y82"/>
    </row>
    <row r="83" spans="1:28" x14ac:dyDescent="0.2">
      <c r="A83" s="118"/>
      <c r="B83" s="127" t="str">
        <f>Visangud!C73</f>
        <v>116Y-117Y</v>
      </c>
      <c r="C83" s="116">
        <f>Visangud!G73</f>
        <v>443.33210739242941</v>
      </c>
      <c r="D83" s="10" t="s">
        <v>31</v>
      </c>
      <c r="E83" s="12">
        <f>[1]!ripe(E$72,[1]!juhe($S$7,6),$C83,0)</f>
        <v>10.325651714118072</v>
      </c>
      <c r="F83" s="12">
        <f>[1]!ripe(F$72,[1]!juhe($S$7,6),$C83,0)</f>
        <v>10.496455656087395</v>
      </c>
      <c r="G83" s="12">
        <f>[1]!ripe(G$72,[1]!juhe($S$7,6),$C83,0)</f>
        <v>10.666087835676539</v>
      </c>
      <c r="H83" s="12">
        <f>[1]!ripe(H$72,[1]!juhe($S$7,6),$C83,0)</f>
        <v>10.834528130340376</v>
      </c>
      <c r="I83" s="12">
        <f>[1]!ripe(I$72,[1]!juhe($S$7,6),$C83,0)</f>
        <v>11.001739333580449</v>
      </c>
      <c r="J83" s="12">
        <f>[1]!ripe(J$72,[1]!juhe($S$7,6),$C83,0)</f>
        <v>11.167730072030096</v>
      </c>
      <c r="K83" s="12">
        <f>[1]!ripe(K$72,[1]!juhe($S$7,6),$C83,0)</f>
        <v>11.332478173509729</v>
      </c>
      <c r="L83" s="12">
        <f>[1]!ripe(L$72,[1]!juhe($S$7,6),$C83,0)</f>
        <v>11.495971658310781</v>
      </c>
      <c r="M83" s="12">
        <f>[1]!ripe(M$72,[1]!juhe($S$7,6),$C83,0)</f>
        <v>11.658233007470729</v>
      </c>
      <c r="N83" s="12">
        <f>[1]!ripe(N$72,[1]!juhe($S$7,6),$C83,0)</f>
        <v>11.819233417317557</v>
      </c>
      <c r="O83" s="146"/>
      <c r="Q83"/>
      <c r="R83"/>
      <c r="S83"/>
      <c r="T83"/>
      <c r="U83"/>
      <c r="V83"/>
      <c r="W83"/>
      <c r="X83"/>
      <c r="Y83"/>
    </row>
    <row r="84" spans="1:28" x14ac:dyDescent="0.2">
      <c r="A84" s="118"/>
      <c r="B84" s="130"/>
      <c r="C84" s="116">
        <f>Visangud!G23</f>
        <v>0</v>
      </c>
      <c r="D84" s="10" t="s">
        <v>31</v>
      </c>
      <c r="E84" s="12" t="e">
        <f>[1]!ripe(E$72,[1]!juhe($S$7,6),$C84,0)</f>
        <v>#VALUE!</v>
      </c>
      <c r="F84" s="12" t="e">
        <f>[1]!ripe(F$72,[1]!juhe($S$7,6),$C84,0)</f>
        <v>#VALUE!</v>
      </c>
      <c r="G84" s="12" t="e">
        <f>[1]!ripe(G$72,[1]!juhe($S$7,6),$C84,0)</f>
        <v>#VALUE!</v>
      </c>
      <c r="H84" s="12" t="e">
        <f>[1]!ripe(H$72,[1]!juhe($S$7,6),$C84,0)</f>
        <v>#VALUE!</v>
      </c>
      <c r="I84" s="12" t="e">
        <f>[1]!ripe(I$72,[1]!juhe($S$7,6),$C84,0)</f>
        <v>#VALUE!</v>
      </c>
      <c r="J84" s="12" t="e">
        <f>[1]!ripe(J$72,[1]!juhe($S$7,6),$C84,0)</f>
        <v>#VALUE!</v>
      </c>
      <c r="K84" s="12" t="e">
        <f>[1]!ripe(K$72,[1]!juhe($S$7,6),$C84,0)</f>
        <v>#VALUE!</v>
      </c>
      <c r="L84" s="12" t="e">
        <f>[1]!ripe(L$72,[1]!juhe($S$7,6),$C84,0)</f>
        <v>#VALUE!</v>
      </c>
      <c r="M84" s="12" t="e">
        <f>[1]!ripe(M$72,[1]!juhe($S$7,6),$C84,0)</f>
        <v>#VALUE!</v>
      </c>
      <c r="N84" s="12" t="e">
        <f>[1]!ripe(N$72,[1]!juhe($S$7,6),$C84,0)</f>
        <v>#VALUE!</v>
      </c>
      <c r="O84" s="146"/>
      <c r="Q84"/>
      <c r="R84"/>
      <c r="S84"/>
      <c r="T84"/>
      <c r="U84"/>
      <c r="V84"/>
      <c r="W84"/>
      <c r="X84"/>
      <c r="Y84"/>
    </row>
    <row r="85" spans="1:28" s="128" customFormat="1" hidden="1" x14ac:dyDescent="0.2">
      <c r="A85" s="220">
        <v>1</v>
      </c>
      <c r="B85" s="221" t="str">
        <f>Q86</f>
        <v>117Y- 118Y</v>
      </c>
      <c r="C85" s="222">
        <f>R86</f>
        <v>440.21867232785877</v>
      </c>
      <c r="D85" s="133" t="s">
        <v>137</v>
      </c>
      <c r="E85" s="134">
        <f>[1]!Olekuvorrand($C85,$S86,$X86,$W86,$V86,E$4,[1]!juhe($S86,6),TRUE)</f>
        <v>127.93463468551636</v>
      </c>
      <c r="F85" s="134">
        <f>[1]!Olekuvorrand($C85,$S86,$X86,$W86,$V86,F$4,[1]!juhe($S86,6),TRUE)</f>
        <v>125.81437826156616</v>
      </c>
      <c r="G85" s="134">
        <f>[1]!Olekuvorrand($C85,$S86,$X86,$W86,$V86,G$4,[1]!juhe($S86,6),TRUE)</f>
        <v>123.77697229385376</v>
      </c>
      <c r="H85" s="134">
        <f>[1]!Olekuvorrand($C85,$S86,$X86,$W86,$V86,H$4,[1]!juhe($S86,6),TRUE)</f>
        <v>121.81800603866577</v>
      </c>
      <c r="I85" s="134">
        <f>[1]!Olekuvorrand($C85,$S86,$X86,$W86,$V86,I$4,[1]!juhe($S86,6),TRUE)</f>
        <v>119.93342638015747</v>
      </c>
      <c r="J85" s="134">
        <f>[1]!Olekuvorrand($C85,$S86,$X86,$W86,$V86,J$4,[1]!juhe($S86,6),TRUE)</f>
        <v>118.11953783035278</v>
      </c>
      <c r="K85" s="134">
        <f>[1]!Olekuvorrand($C85,$S86,$X86,$W86,$V86,K$4,[1]!juhe($S86,6),TRUE)</f>
        <v>116.37252569198608</v>
      </c>
      <c r="L85" s="134">
        <f>[1]!Olekuvorrand($C85,$S86,$X86,$W86,$V86,L$4,[1]!juhe($S86,6),TRUE)</f>
        <v>114.68905210494995</v>
      </c>
      <c r="M85" s="134">
        <f>[1]!Olekuvorrand($C85,$S86,$X86,$W86,$V86,M$4,[1]!juhe($S86,6),TRUE)</f>
        <v>113.06601762771606</v>
      </c>
      <c r="N85" s="134">
        <f>[1]!Olekuvorrand($C85,$S86,$X86,$W86,$V86,N$4,[1]!juhe($S86,6),TRUE)</f>
        <v>111.50020360946655</v>
      </c>
      <c r="O85" s="236">
        <f>T86</f>
        <v>118.11953783035278</v>
      </c>
      <c r="Q85"/>
      <c r="R85"/>
      <c r="S85"/>
      <c r="T85"/>
      <c r="U85"/>
      <c r="V85"/>
      <c r="W85"/>
      <c r="X85"/>
      <c r="Y85"/>
    </row>
    <row r="86" spans="1:28" s="128" customFormat="1" x14ac:dyDescent="0.2">
      <c r="A86" s="220"/>
      <c r="B86" s="221"/>
      <c r="C86" s="222"/>
      <c r="D86" s="133" t="s">
        <v>32</v>
      </c>
      <c r="E86" s="134">
        <f>E85*[1]!juhe($S86,2)/10</f>
        <v>858.44139873981476</v>
      </c>
      <c r="F86" s="134">
        <f>F85*[1]!juhe($S86,2)/10</f>
        <v>844.21447813510895</v>
      </c>
      <c r="G86" s="134">
        <f>G85*[1]!juhe($S86,2)/10</f>
        <v>830.54348409175873</v>
      </c>
      <c r="H86" s="134">
        <f>H85*[1]!juhe($S86,2)/10</f>
        <v>817.39882051944721</v>
      </c>
      <c r="I86" s="134">
        <f>I85*[1]!juhe($S86,2)/10</f>
        <v>804.75329101085651</v>
      </c>
      <c r="J86" s="134">
        <f>J85*[1]!juhe($S86,2)/10</f>
        <v>792.58209884166706</v>
      </c>
      <c r="K86" s="134">
        <f>K85*[1]!juhe($S86,2)/10</f>
        <v>780.85964739322651</v>
      </c>
      <c r="L86" s="134">
        <f>L85*[1]!juhe($S86,2)/10</f>
        <v>769.56353962421406</v>
      </c>
      <c r="M86" s="134">
        <f>M85*[1]!juhe($S86,2)/10</f>
        <v>758.67297828197468</v>
      </c>
      <c r="N86" s="134">
        <f>N85*[1]!juhe($S86,2)/10</f>
        <v>748.16636621952046</v>
      </c>
      <c r="O86" s="236"/>
      <c r="Q86" s="137" t="str">
        <f>'Trossi rež'!H$3</f>
        <v>117Y- 118Y</v>
      </c>
      <c r="R86" s="55">
        <f>'Trossi rež'!H$4</f>
        <v>440.21867232785877</v>
      </c>
      <c r="S86" s="3" t="str">
        <f>'Trossi rež'!H$5</f>
        <v>9,9-S1A - 19</v>
      </c>
      <c r="T86" s="3">
        <f>'Trossi rež'!H$8</f>
        <v>118.11953783035278</v>
      </c>
      <c r="U86">
        <f>'Trossi rež'!H$17</f>
        <v>6</v>
      </c>
      <c r="V86">
        <f>'Trossi rež'!H$18</f>
        <v>0.27559739327337818</v>
      </c>
      <c r="W86">
        <f>'Trossi rež'!H$19</f>
        <v>-5</v>
      </c>
      <c r="X86" s="3">
        <f>'Trossi rež'!H$20</f>
        <v>430.68534135818481</v>
      </c>
      <c r="Y86">
        <v>1</v>
      </c>
    </row>
    <row r="87" spans="1:28" s="128" customFormat="1" x14ac:dyDescent="0.2">
      <c r="A87" s="220"/>
      <c r="B87" s="221"/>
      <c r="C87" s="222"/>
      <c r="D87" s="133" t="s">
        <v>31</v>
      </c>
      <c r="E87" s="135">
        <f>[1]!ripe([1]!Olekuvorrand($C85,$S86,$X86,$W86,$V86,E$4,[1]!juhe($S86,6),TRUE),[1]!juhe($S86,6),$C85,0)</f>
        <v>10.130073139422363</v>
      </c>
      <c r="F87" s="135">
        <f>[1]!ripe([1]!Olekuvorrand($C85,$S86,$X86,$W86,$V86,F$4,[1]!juhe($S86,6),TRUE),[1]!juhe($S86,6),$C85,0)</f>
        <v>10.300787750468587</v>
      </c>
      <c r="G87" s="135">
        <f>[1]!ripe([1]!Olekuvorrand($C85,$S86,$X86,$W86,$V86,G$4,[1]!juhe($S86,6),TRUE),[1]!juhe($S86,6),$C85,0)</f>
        <v>10.470341796314202</v>
      </c>
      <c r="H87" s="135">
        <f>[1]!ripe([1]!Olekuvorrand($C85,$S86,$X86,$W86,$V86,H$4,[1]!juhe($S86,6),TRUE),[1]!juhe($S86,6),$C85,0)</f>
        <v>10.638716299610156</v>
      </c>
      <c r="I87" s="135">
        <f>[1]!ripe([1]!Olekuvorrand($C85,$S86,$X86,$W86,$V86,I$4,[1]!juhe($S86,6),TRUE),[1]!juhe($S86,6),$C85,0)</f>
        <v>10.805888279399461</v>
      </c>
      <c r="J87" s="135">
        <f>[1]!ripe([1]!Olekuvorrand($C85,$S86,$X86,$W86,$V86,J$4,[1]!juhe($S86,6),TRUE),[1]!juhe($S86,6),$C85,0)</f>
        <v>10.9718276098481</v>
      </c>
      <c r="K87" s="135">
        <f>[1]!ripe([1]!Olekuvorrand($C85,$S86,$X86,$W86,$V86,K$4,[1]!juhe($S86,6),TRUE),[1]!juhe($S86,6),$C85,0)</f>
        <v>11.136539305332008</v>
      </c>
      <c r="L87" s="135">
        <f>[1]!ripe([1]!Olekuvorrand($C85,$S86,$X86,$W86,$V86,L$4,[1]!juhe($S86,6),TRUE),[1]!juhe($S86,6),$C85,0)</f>
        <v>11.300008001144056</v>
      </c>
      <c r="M87" s="135">
        <f>[1]!ripe([1]!Olekuvorrand($C85,$S86,$X86,$W86,$V86,M$4,[1]!juhe($S86,6),TRUE),[1]!juhe($S86,6),$C85,0)</f>
        <v>11.462216797064182</v>
      </c>
      <c r="N87" s="135">
        <f>[1]!ripe([1]!Olekuvorrand($C85,$S86,$X86,$W86,$V86,N$4,[1]!juhe($S86,6),TRUE),[1]!juhe($S86,6),$C85,0)</f>
        <v>11.623182420086007</v>
      </c>
      <c r="O87" s="236"/>
      <c r="Q87"/>
      <c r="R87"/>
      <c r="S87"/>
      <c r="T87"/>
      <c r="U87"/>
      <c r="V87"/>
      <c r="W87"/>
      <c r="X87"/>
      <c r="Y87"/>
    </row>
    <row r="88" spans="1:28" s="128" customFormat="1" x14ac:dyDescent="0.2">
      <c r="A88" s="220"/>
      <c r="B88" s="221"/>
      <c r="C88" s="222"/>
      <c r="D88" s="133" t="s">
        <v>247</v>
      </c>
      <c r="E88" s="135">
        <f>[1]!ripe([1]!Olekuvorrand($C85,$S86,$X86,$W86,$V86,E$4,[1]!juhe($S86,6)),[1]!juhe($S86,6),$C85,0)</f>
        <v>10.130073139422363</v>
      </c>
      <c r="F88" s="135">
        <f>[1]!ripe([1]!Olekuvorrand($C85,$S86,$X86,$W86,$V86,F$4,[1]!juhe($S86,6)),[1]!juhe($S86,6),$C85,0)</f>
        <v>10.300787750468587</v>
      </c>
      <c r="G88" s="135">
        <f>[1]!ripe([1]!Olekuvorrand($C85,$S86,$X86,$W86,$V86,G$4,[1]!juhe($S86,6)),[1]!juhe($S86,6),$C85,0)</f>
        <v>10.470341796314202</v>
      </c>
      <c r="H88" s="135">
        <f>[1]!ripe([1]!Olekuvorrand($C85,$S86,$X86,$W86,$V86,H$4,[1]!juhe($S86,6)),[1]!juhe($S86,6),$C85,0)</f>
        <v>10.638716299610156</v>
      </c>
      <c r="I88" s="135">
        <f>[1]!ripe([1]!Olekuvorrand($C85,$S86,$X86,$W86,$V86,I$4,[1]!juhe($S86,6)),[1]!juhe($S86,6),$C85,0)</f>
        <v>10.805888279399461</v>
      </c>
      <c r="J88" s="135">
        <f>[1]!ripe([1]!Olekuvorrand($C85,$S86,$X86,$W86,$V86,J$4,[1]!juhe($S86,6)),[1]!juhe($S86,6),$C85,0)</f>
        <v>10.9718276098481</v>
      </c>
      <c r="K88" s="135">
        <f>[1]!ripe([1]!Olekuvorrand($C85,$S86,$X86,$W86,$V86,K$4,[1]!juhe($S86,6)),[1]!juhe($S86,6),$C85,0)</f>
        <v>11.136539305332008</v>
      </c>
      <c r="L88" s="135">
        <f>[1]!ripe([1]!Olekuvorrand($C85,$S86,$X86,$W86,$V86,L$4,[1]!juhe($S86,6)),[1]!juhe($S86,6),$C85,0)</f>
        <v>11.300008001144056</v>
      </c>
      <c r="M88" s="135">
        <f>[1]!ripe([1]!Olekuvorrand($C85,$S86,$X86,$W86,$V86,M$4,[1]!juhe($S86,6)),[1]!juhe($S86,6),$C85,0)</f>
        <v>11.462216797064182</v>
      </c>
      <c r="N88" s="135">
        <f>[1]!ripe([1]!Olekuvorrand($C85,$S86,$X86,$W86,$V86,N$4,[1]!juhe($S86,6)),[1]!juhe($S86,6),$C85,0)</f>
        <v>11.623182420086007</v>
      </c>
      <c r="O88" s="236"/>
      <c r="Q88"/>
      <c r="R88"/>
      <c r="S88"/>
      <c r="T88"/>
      <c r="U88"/>
      <c r="V88"/>
      <c r="W88"/>
      <c r="X88"/>
      <c r="Y88"/>
      <c r="AB88" s="136"/>
    </row>
    <row r="89" spans="1:28" x14ac:dyDescent="0.2">
      <c r="A89" s="114"/>
      <c r="B89" s="115"/>
      <c r="C89" s="116">
        <f>Visangud!H74</f>
        <v>440.21867232785877</v>
      </c>
      <c r="D89" s="10" t="s">
        <v>31</v>
      </c>
      <c r="E89" s="12">
        <f>[1]!ripe(E$85,[1]!juhe($S$7,6),$C89,0)</f>
        <v>10.130073139422363</v>
      </c>
      <c r="F89" s="12">
        <f>[1]!ripe(F$85,[1]!juhe($S$7,6),$C89,0)</f>
        <v>10.300787750468587</v>
      </c>
      <c r="G89" s="12">
        <f>[1]!ripe(G$85,[1]!juhe($S$7,6),$C89,0)</f>
        <v>10.470341796314202</v>
      </c>
      <c r="H89" s="12">
        <f>[1]!ripe(H$85,[1]!juhe($S$7,6),$C89,0)</f>
        <v>10.638716299610156</v>
      </c>
      <c r="I89" s="12">
        <f>[1]!ripe(I$85,[1]!juhe($S$7,6),$C89,0)</f>
        <v>10.805888279399461</v>
      </c>
      <c r="J89" s="12">
        <f>[1]!ripe(J$85,[1]!juhe($S$7,6),$C89,0)</f>
        <v>10.9718276098481</v>
      </c>
      <c r="K89" s="12">
        <f>[1]!ripe(K$85,[1]!juhe($S$7,6),$C89,0)</f>
        <v>11.136539305332008</v>
      </c>
      <c r="L89" s="12">
        <f>[1]!ripe(L$85,[1]!juhe($S$7,6),$C89,0)</f>
        <v>11.300008001144056</v>
      </c>
      <c r="M89" s="12">
        <f>[1]!ripe(M$85,[1]!juhe($S$7,6),$C89,0)</f>
        <v>11.462216797064182</v>
      </c>
      <c r="N89" s="12">
        <f>[1]!ripe(N$85,[1]!juhe($S$7,6),$C89,0)</f>
        <v>11.623182420086007</v>
      </c>
      <c r="O89" s="145"/>
      <c r="Q89"/>
      <c r="R89"/>
      <c r="S89"/>
      <c r="T89"/>
      <c r="U89"/>
      <c r="V89"/>
      <c r="W89"/>
      <c r="X89"/>
      <c r="Y89"/>
      <c r="AB89" s="11"/>
    </row>
    <row r="90" spans="1:28" x14ac:dyDescent="0.2">
      <c r="A90" s="118"/>
      <c r="B90" s="130"/>
      <c r="C90" s="116">
        <f>Visangud!H75</f>
        <v>0</v>
      </c>
      <c r="D90" s="10" t="s">
        <v>31</v>
      </c>
      <c r="E90" s="12" t="e">
        <f>[1]!ripe(E$85,[1]!juhe($S$7,6),$C90,0)</f>
        <v>#VALUE!</v>
      </c>
      <c r="F90" s="12" t="e">
        <f>[1]!ripe(F$85,[1]!juhe($S$7,6),$C90,0)</f>
        <v>#VALUE!</v>
      </c>
      <c r="G90" s="12" t="e">
        <f>[1]!ripe(G$85,[1]!juhe($S$7,6),$C90,0)</f>
        <v>#VALUE!</v>
      </c>
      <c r="H90" s="12" t="e">
        <f>[1]!ripe(H$85,[1]!juhe($S$7,6),$C90,0)</f>
        <v>#VALUE!</v>
      </c>
      <c r="I90" s="12" t="e">
        <f>[1]!ripe(I$85,[1]!juhe($S$7,6),$C90,0)</f>
        <v>#VALUE!</v>
      </c>
      <c r="J90" s="12" t="e">
        <f>[1]!ripe(J$85,[1]!juhe($S$7,6),$C90,0)</f>
        <v>#VALUE!</v>
      </c>
      <c r="K90" s="12" t="e">
        <f>[1]!ripe(K$85,[1]!juhe($S$7,6),$C90,0)</f>
        <v>#VALUE!</v>
      </c>
      <c r="L90" s="12" t="e">
        <f>[1]!ripe(L$85,[1]!juhe($S$7,6),$C90,0)</f>
        <v>#VALUE!</v>
      </c>
      <c r="M90" s="12" t="e">
        <f>[1]!ripe(M$85,[1]!juhe($S$7,6),$C90,0)</f>
        <v>#VALUE!</v>
      </c>
      <c r="N90" s="12" t="e">
        <f>[1]!ripe(N$85,[1]!juhe($S$7,6),$C90,0)</f>
        <v>#VALUE!</v>
      </c>
      <c r="O90" s="145"/>
      <c r="Q90"/>
      <c r="R90"/>
      <c r="S90"/>
      <c r="T90"/>
      <c r="U90"/>
      <c r="V90"/>
      <c r="W90"/>
      <c r="X90"/>
      <c r="Y90"/>
    </row>
    <row r="91" spans="1:28" s="128" customFormat="1" hidden="1" x14ac:dyDescent="0.2">
      <c r="A91" s="220">
        <v>1</v>
      </c>
      <c r="B91" s="221" t="str">
        <f>Q92</f>
        <v>118Y- 121Y</v>
      </c>
      <c r="C91" s="222">
        <f>R92</f>
        <v>352.76895753763671</v>
      </c>
      <c r="D91" s="133" t="s">
        <v>137</v>
      </c>
      <c r="E91" s="134">
        <f>[1]!Olekuvorrand($C91,$S92,$X92,$W92,$V92,E$4,[1]!juhe($S92,6),TRUE)</f>
        <v>142.924964427948</v>
      </c>
      <c r="F91" s="134">
        <f>[1]!Olekuvorrand($C91,$S92,$X92,$W92,$V92,F$4,[1]!juhe($S92,6),TRUE)</f>
        <v>139.22983407974243</v>
      </c>
      <c r="G91" s="134">
        <f>[1]!Olekuvorrand($C91,$S92,$X92,$W92,$V92,G$4,[1]!juhe($S92,6),TRUE)</f>
        <v>135.71912050247192</v>
      </c>
      <c r="H91" s="134">
        <f>[1]!Olekuvorrand($C91,$S92,$X92,$W92,$V92,H$4,[1]!juhe($S92,6),TRUE)</f>
        <v>132.38376379013062</v>
      </c>
      <c r="I91" s="134">
        <f>[1]!Olekuvorrand($C91,$S92,$X92,$W92,$V92,I$4,[1]!juhe($S92,6),TRUE)</f>
        <v>129.21434640884399</v>
      </c>
      <c r="J91" s="134">
        <f>[1]!Olekuvorrand($C91,$S92,$X92,$W92,$V92,J$4,[1]!juhe($S92,6),TRUE)</f>
        <v>126.20192766189575</v>
      </c>
      <c r="K91" s="134">
        <f>[1]!Olekuvorrand($C91,$S92,$X92,$W92,$V92,K$4,[1]!juhe($S92,6),TRUE)</f>
        <v>123.33780527114868</v>
      </c>
      <c r="L91" s="134">
        <f>[1]!Olekuvorrand($C91,$S92,$X92,$W92,$V92,L$4,[1]!juhe($S92,6),TRUE)</f>
        <v>120.61339616775513</v>
      </c>
      <c r="M91" s="134">
        <f>[1]!Olekuvorrand($C91,$S92,$X92,$W92,$V92,M$4,[1]!juhe($S92,6),TRUE)</f>
        <v>118.02059412002563</v>
      </c>
      <c r="N91" s="134">
        <f>[1]!Olekuvorrand($C91,$S92,$X92,$W92,$V92,N$4,[1]!juhe($S92,6),TRUE)</f>
        <v>115.5516505241394</v>
      </c>
      <c r="O91" s="236">
        <f>T92</f>
        <v>126.20192766189575</v>
      </c>
      <c r="Q91"/>
      <c r="R91"/>
      <c r="S91"/>
      <c r="T91"/>
      <c r="U91"/>
      <c r="V91"/>
      <c r="W91"/>
      <c r="X91"/>
      <c r="Y91"/>
    </row>
    <row r="92" spans="1:28" s="128" customFormat="1" x14ac:dyDescent="0.2">
      <c r="A92" s="220"/>
      <c r="B92" s="221"/>
      <c r="C92" s="222"/>
      <c r="D92" s="133" t="s">
        <v>32</v>
      </c>
      <c r="E92" s="134">
        <f>E91*[1]!juhe($S92,2)/10</f>
        <v>959.02651131153107</v>
      </c>
      <c r="F92" s="134">
        <f>F91*[1]!juhe($S92,2)/10</f>
        <v>934.23218667507172</v>
      </c>
      <c r="G92" s="134">
        <f>G91*[1]!juhe($S92,2)/10</f>
        <v>910.67529857158661</v>
      </c>
      <c r="H92" s="134">
        <f>H91*[1]!juhe($S92,2)/10</f>
        <v>888.29505503177643</v>
      </c>
      <c r="I92" s="134">
        <f>I91*[1]!juhe($S92,2)/10</f>
        <v>867.0282644033432</v>
      </c>
      <c r="J92" s="134">
        <f>J91*[1]!juhe($S92,2)/10</f>
        <v>846.8149346113205</v>
      </c>
      <c r="K92" s="134">
        <f>K91*[1]!juhe($S92,2)/10</f>
        <v>827.59667336940765</v>
      </c>
      <c r="L92" s="134">
        <f>L91*[1]!juhe($S92,2)/10</f>
        <v>809.31588828563679</v>
      </c>
      <c r="M92" s="134">
        <f>M91*[1]!juhe($S92,2)/10</f>
        <v>791.9181865453719</v>
      </c>
      <c r="N92" s="134">
        <f>N91*[1]!juhe($S92,2)/10</f>
        <v>775.35157501697529</v>
      </c>
      <c r="O92" s="236"/>
      <c r="Q92" s="137" t="str">
        <f>'Trossi rež'!I$3</f>
        <v>118Y- 121Y</v>
      </c>
      <c r="R92" s="55">
        <f>'Trossi rež'!I$4</f>
        <v>352.76895753763671</v>
      </c>
      <c r="S92" s="3" t="str">
        <f>'Trossi rež'!I$5</f>
        <v>9,9-S1A - 19</v>
      </c>
      <c r="T92" s="3">
        <f>'Trossi rež'!I$8</f>
        <v>126.20192766189575</v>
      </c>
      <c r="U92">
        <f>'Trossi rež'!I$17</f>
        <v>6</v>
      </c>
      <c r="V92">
        <f>'Trossi rež'!I$18</f>
        <v>0.28123580297866874</v>
      </c>
      <c r="W92">
        <f>'Trossi rež'!I$19</f>
        <v>-5</v>
      </c>
      <c r="X92" s="3">
        <f>'Trossi rež'!I$20</f>
        <v>411.19223833084106</v>
      </c>
      <c r="Y92">
        <v>1</v>
      </c>
    </row>
    <row r="93" spans="1:28" s="128" customFormat="1" hidden="1" x14ac:dyDescent="0.2">
      <c r="A93" s="220"/>
      <c r="B93" s="221"/>
      <c r="C93" s="222"/>
      <c r="D93" s="133" t="str">
        <f>CONCATENATE(Y92,"T, [daN]")</f>
        <v>1T, [daN]</v>
      </c>
      <c r="E93" s="134">
        <f>E92*$Y92</f>
        <v>959.02651131153107</v>
      </c>
      <c r="F93" s="134">
        <f t="shared" ref="F93:N93" si="0">F91*$Y92</f>
        <v>139.22983407974243</v>
      </c>
      <c r="G93" s="134">
        <f t="shared" si="0"/>
        <v>135.71912050247192</v>
      </c>
      <c r="H93" s="134">
        <f t="shared" si="0"/>
        <v>132.38376379013062</v>
      </c>
      <c r="I93" s="134">
        <f t="shared" si="0"/>
        <v>129.21434640884399</v>
      </c>
      <c r="J93" s="134">
        <f t="shared" si="0"/>
        <v>126.20192766189575</v>
      </c>
      <c r="K93" s="134">
        <f t="shared" si="0"/>
        <v>123.33780527114868</v>
      </c>
      <c r="L93" s="134">
        <f t="shared" si="0"/>
        <v>120.61339616775513</v>
      </c>
      <c r="M93" s="134">
        <f t="shared" si="0"/>
        <v>118.02059412002563</v>
      </c>
      <c r="N93" s="134">
        <f t="shared" si="0"/>
        <v>115.5516505241394</v>
      </c>
      <c r="O93" s="236"/>
      <c r="Q93"/>
      <c r="R93"/>
      <c r="S93"/>
      <c r="T93"/>
      <c r="U93"/>
      <c r="V93"/>
      <c r="W93"/>
      <c r="X93"/>
      <c r="Y93"/>
    </row>
    <row r="94" spans="1:28" s="128" customFormat="1" x14ac:dyDescent="0.2">
      <c r="A94" s="220"/>
      <c r="B94" s="221"/>
      <c r="C94" s="222"/>
      <c r="D94" s="133" t="s">
        <v>31</v>
      </c>
      <c r="E94" s="135">
        <f>[1]!ripe([1]!Olekuvorrand($C91,$S92,$X92,$W92,$V92,E$4,[1]!juhe($S92,6),TRUE),[1]!juhe($S92,6),$C91,0)</f>
        <v>5.8228610355659773</v>
      </c>
      <c r="F94" s="135">
        <f>[1]!ripe([1]!Olekuvorrand($C91,$S92,$X92,$W92,$V92,F$4,[1]!juhe($S92,6),TRUE),[1]!juhe($S92,6),$C91,0)</f>
        <v>5.9773985358662385</v>
      </c>
      <c r="G94" s="135">
        <f>[1]!ripe([1]!Olekuvorrand($C91,$S92,$X92,$W92,$V92,G$4,[1]!juhe($S92,6),TRUE),[1]!juhe($S92,6),$C91,0)</f>
        <v>6.1320188584776005</v>
      </c>
      <c r="H94" s="135">
        <f>[1]!ripe([1]!Olekuvorrand($C91,$S92,$X92,$W92,$V92,H$4,[1]!juhe($S92,6),TRUE),[1]!juhe($S92,6),$C91,0)</f>
        <v>6.2865126549544117</v>
      </c>
      <c r="I94" s="135">
        <f>[1]!ripe([1]!Olekuvorrand($C91,$S92,$X92,$W92,$V92,I$4,[1]!juhe($S92,6),TRUE),[1]!juhe($S92,6),$C91,0)</f>
        <v>6.4407105674156799</v>
      </c>
      <c r="J94" s="135">
        <f>[1]!ripe([1]!Olekuvorrand($C91,$S92,$X92,$W92,$V92,J$4,[1]!juhe($S92,6),TRUE),[1]!juhe($S92,6),$C91,0)</f>
        <v>6.5944492433329787</v>
      </c>
      <c r="K94" s="135">
        <f>[1]!ripe([1]!Olekuvorrand($C91,$S92,$X92,$W92,$V92,K$4,[1]!juhe($S92,6),TRUE),[1]!juhe($S92,6),$C91,0)</f>
        <v>6.7475840400074683</v>
      </c>
      <c r="L94" s="135">
        <f>[1]!ripe([1]!Olekuvorrand($C91,$S92,$X92,$W92,$V92,L$4,[1]!juhe($S92,6),TRUE),[1]!juhe($S92,6),$C91,0)</f>
        <v>6.8999981164583222</v>
      </c>
      <c r="M94" s="135">
        <f>[1]!ripe([1]!Olekuvorrand($C91,$S92,$X92,$W92,$V92,M$4,[1]!juhe($S92,6),TRUE),[1]!juhe($S92,6),$C91,0)</f>
        <v>7.0515846203144923</v>
      </c>
      <c r="N94" s="135">
        <f>[1]!ripe([1]!Olekuvorrand($C91,$S92,$X92,$W92,$V92,N$4,[1]!juhe($S92,6),TRUE),[1]!juhe($S92,6),$C91,0)</f>
        <v>7.2022528678921267</v>
      </c>
      <c r="O94" s="236"/>
      <c r="Q94"/>
      <c r="R94"/>
      <c r="S94"/>
      <c r="T94"/>
      <c r="U94"/>
      <c r="V94"/>
      <c r="W94"/>
      <c r="X94"/>
      <c r="Y94"/>
    </row>
    <row r="95" spans="1:28" s="128" customFormat="1" x14ac:dyDescent="0.2">
      <c r="A95" s="220"/>
      <c r="B95" s="221"/>
      <c r="C95" s="222"/>
      <c r="D95" s="133" t="s">
        <v>247</v>
      </c>
      <c r="E95" s="135">
        <f>[1]!ripe([1]!Olekuvorrand($C91,$S92,$X92,$W92,$V92,E$4,[1]!juhe($S92,6)),[1]!juhe($S92,6),$C91,0)</f>
        <v>5.8228610355659773</v>
      </c>
      <c r="F95" s="135">
        <f>[1]!ripe([1]!Olekuvorrand($C91,$S92,$X92,$W92,$V92,F$4,[1]!juhe($S92,6)),[1]!juhe($S92,6),$C91,0)</f>
        <v>5.9773985358662385</v>
      </c>
      <c r="G95" s="135">
        <f>[1]!ripe([1]!Olekuvorrand($C91,$S92,$X92,$W92,$V92,G$4,[1]!juhe($S92,6)),[1]!juhe($S92,6),$C91,0)</f>
        <v>6.1320188584776005</v>
      </c>
      <c r="H95" s="135">
        <f>[1]!ripe([1]!Olekuvorrand($C91,$S92,$X92,$W92,$V92,H$4,[1]!juhe($S92,6)),[1]!juhe($S92,6),$C91,0)</f>
        <v>6.2865126549544117</v>
      </c>
      <c r="I95" s="135">
        <f>[1]!ripe([1]!Olekuvorrand($C91,$S92,$X92,$W92,$V92,I$4,[1]!juhe($S92,6)),[1]!juhe($S92,6),$C91,0)</f>
        <v>6.4407105674156799</v>
      </c>
      <c r="J95" s="135">
        <f>[1]!ripe([1]!Olekuvorrand($C91,$S92,$X92,$W92,$V92,J$4,[1]!juhe($S92,6)),[1]!juhe($S92,6),$C91,0)</f>
        <v>6.5944492433329787</v>
      </c>
      <c r="K95" s="135">
        <f>[1]!ripe([1]!Olekuvorrand($C91,$S92,$X92,$W92,$V92,K$4,[1]!juhe($S92,6)),[1]!juhe($S92,6),$C91,0)</f>
        <v>6.7475840400074683</v>
      </c>
      <c r="L95" s="135">
        <f>[1]!ripe([1]!Olekuvorrand($C91,$S92,$X92,$W92,$V92,L$4,[1]!juhe($S92,6)),[1]!juhe($S92,6),$C91,0)</f>
        <v>6.8999981164583222</v>
      </c>
      <c r="M95" s="135">
        <f>[1]!ripe([1]!Olekuvorrand($C91,$S92,$X92,$W92,$V92,M$4,[1]!juhe($S92,6)),[1]!juhe($S92,6),$C91,0)</f>
        <v>7.0515846203144923</v>
      </c>
      <c r="N95" s="135">
        <f>[1]!ripe([1]!Olekuvorrand($C91,$S92,$X92,$W92,$V92,N$4,[1]!juhe($S92,6)),[1]!juhe($S92,6),$C91,0)</f>
        <v>7.2022528678921267</v>
      </c>
      <c r="O95" s="236"/>
      <c r="Q95"/>
      <c r="R95"/>
      <c r="S95"/>
      <c r="T95"/>
      <c r="U95"/>
      <c r="V95"/>
      <c r="W95"/>
      <c r="X95"/>
      <c r="Y95"/>
      <c r="AB95" s="136"/>
    </row>
    <row r="96" spans="1:28" x14ac:dyDescent="0.2">
      <c r="A96" s="114"/>
      <c r="B96" s="116" t="str">
        <f>Visangud!C75</f>
        <v>118Y-119Y</v>
      </c>
      <c r="C96" s="116">
        <f>Visangud!I75</f>
        <v>349.93622391071699</v>
      </c>
      <c r="D96" s="10" t="s">
        <v>31</v>
      </c>
      <c r="E96" s="12">
        <f>[1]!ripe(E$91,[1]!juhe($S$7,6),$C96,0)</f>
        <v>5.7297213867459069</v>
      </c>
      <c r="F96" s="12">
        <f>[1]!ripe(F$91,[1]!juhe($S$7,6),$C96,0)</f>
        <v>5.8817869804662957</v>
      </c>
      <c r="G96" s="12">
        <f>[1]!ripe(G$91,[1]!juhe($S$7,6),$C96,0)</f>
        <v>6.033934071712439</v>
      </c>
      <c r="H96" s="12">
        <f>[1]!ripe(H$91,[1]!juhe($S$7,6),$C96,0)</f>
        <v>6.1859566606744503</v>
      </c>
      <c r="I96" s="12">
        <f>[1]!ripe(I$91,[1]!juhe($S$7,6),$C96,0)</f>
        <v>6.3376880984375052</v>
      </c>
      <c r="J96" s="12">
        <f>[1]!ripe(J$91,[1]!juhe($S$7,6),$C96,0)</f>
        <v>6.4889676453806562</v>
      </c>
      <c r="K96" s="12">
        <f>[1]!ripe(K$91,[1]!juhe($S$7,6),$C96,0)</f>
        <v>6.6396529724392161</v>
      </c>
      <c r="L96" s="12">
        <f>[1]!ripe(L$91,[1]!juhe($S$7,6),$C96,0)</f>
        <v>6.7896291075637771</v>
      </c>
      <c r="M96" s="12">
        <f>[1]!ripe(M$91,[1]!juhe($S$7,6),$C96,0)</f>
        <v>6.9387909075417697</v>
      </c>
      <c r="N96" s="12">
        <f>[1]!ripe(N$91,[1]!juhe($S$7,6),$C96,0)</f>
        <v>7.087049139221377</v>
      </c>
      <c r="O96" s="145"/>
      <c r="Q96"/>
      <c r="R96"/>
      <c r="S96"/>
      <c r="T96"/>
      <c r="U96"/>
      <c r="V96"/>
      <c r="W96"/>
      <c r="X96"/>
      <c r="Y96"/>
      <c r="AB96" s="11"/>
    </row>
    <row r="97" spans="1:28" x14ac:dyDescent="0.2">
      <c r="A97" s="118"/>
      <c r="B97" s="116" t="str">
        <f>Visangud!C76</f>
        <v>119Y-120Y</v>
      </c>
      <c r="C97" s="116">
        <f>Visangud!I76</f>
        <v>354.22291079217104</v>
      </c>
      <c r="D97" s="10" t="s">
        <v>31</v>
      </c>
      <c r="E97" s="12">
        <f>[1]!ripe(E$91,[1]!juhe($S$7,6),$C97,0)</f>
        <v>5.8709583208811171</v>
      </c>
      <c r="F97" s="12">
        <f>[1]!ripe(F$91,[1]!juhe($S$7,6),$C97,0)</f>
        <v>6.0267723129606656</v>
      </c>
      <c r="G97" s="12">
        <f>[1]!ripe(G$91,[1]!juhe($S$7,6),$C97,0)</f>
        <v>6.1826698114700491</v>
      </c>
      <c r="H97" s="12">
        <f>[1]!ripe(H$91,[1]!juhe($S$7,6),$C97,0)</f>
        <v>6.3384397387291651</v>
      </c>
      <c r="I97" s="12">
        <f>[1]!ripe(I$91,[1]!juhe($S$7,6),$C97,0)</f>
        <v>6.4939113379477416</v>
      </c>
      <c r="J97" s="12">
        <f>[1]!ripe(J$91,[1]!juhe($S$7,6),$C97,0)</f>
        <v>6.6489199072927558</v>
      </c>
      <c r="K97" s="12">
        <f>[1]!ripe(K$91,[1]!juhe($S$7,6),$C97,0)</f>
        <v>6.8033196093054187</v>
      </c>
      <c r="L97" s="12">
        <f>[1]!ripe(L$91,[1]!juhe($S$7,6),$C97,0)</f>
        <v>6.956992637889309</v>
      </c>
      <c r="M97" s="12">
        <f>[1]!ripe(M$91,[1]!juhe($S$7,6),$C97,0)</f>
        <v>7.109831258064478</v>
      </c>
      <c r="N97" s="12">
        <f>[1]!ripe(N$91,[1]!juhe($S$7,6),$C97,0)</f>
        <v>7.2617440370927877</v>
      </c>
      <c r="O97" s="146"/>
      <c r="Q97"/>
      <c r="R97"/>
      <c r="S97"/>
      <c r="T97"/>
      <c r="U97"/>
      <c r="V97"/>
      <c r="W97"/>
      <c r="X97"/>
      <c r="Y97"/>
    </row>
    <row r="98" spans="1:28" x14ac:dyDescent="0.2">
      <c r="A98" s="118"/>
      <c r="B98" s="116" t="str">
        <f>Visangud!C77</f>
        <v>120Y-121Y</v>
      </c>
      <c r="C98" s="116">
        <f>Visangud!I77</f>
        <v>354.09719681604247</v>
      </c>
      <c r="D98" s="10" t="s">
        <v>31</v>
      </c>
      <c r="E98" s="12">
        <f>[1]!ripe(E$91,[1]!juhe($S$7,6),$C98,0)</f>
        <v>5.8667918453515648</v>
      </c>
      <c r="F98" s="12">
        <f>[1]!ripe(F$91,[1]!juhe($S$7,6),$C98,0)</f>
        <v>6.0224952600518034</v>
      </c>
      <c r="G98" s="12">
        <f>[1]!ripe(G$91,[1]!juhe($S$7,6),$C98,0)</f>
        <v>6.1782821219194064</v>
      </c>
      <c r="H98" s="12">
        <f>[1]!ripe(H$91,[1]!juhe($S$7,6),$C98,0)</f>
        <v>6.3339415030709372</v>
      </c>
      <c r="I98" s="12">
        <f>[1]!ripe(I$91,[1]!juhe($S$7,6),$C98,0)</f>
        <v>6.4893027678980424</v>
      </c>
      <c r="J98" s="12">
        <f>[1]!ripe(J$91,[1]!juhe($S$7,6),$C98,0)</f>
        <v>6.644201331452563</v>
      </c>
      <c r="K98" s="12">
        <f>[1]!ripe(K$91,[1]!juhe($S$7,6),$C98,0)</f>
        <v>6.7984914597729853</v>
      </c>
      <c r="L98" s="12">
        <f>[1]!ripe(L$91,[1]!juhe($S$7,6),$C98,0)</f>
        <v>6.9520554303669959</v>
      </c>
      <c r="M98" s="12">
        <f>[1]!ripe(M$91,[1]!juhe($S$7,6),$C98,0)</f>
        <v>7.1047855847115242</v>
      </c>
      <c r="N98" s="12">
        <f>[1]!ripe(N$91,[1]!juhe($S$7,6),$C98,0)</f>
        <v>7.256590554956011</v>
      </c>
      <c r="O98" s="146"/>
      <c r="Q98"/>
      <c r="R98"/>
      <c r="S98"/>
      <c r="T98"/>
      <c r="U98"/>
      <c r="V98"/>
      <c r="W98"/>
      <c r="X98"/>
      <c r="Y98"/>
    </row>
    <row r="99" spans="1:28" x14ac:dyDescent="0.2">
      <c r="A99" s="118"/>
      <c r="B99" s="130"/>
      <c r="C99" s="116">
        <f>Visangud!I78</f>
        <v>0</v>
      </c>
      <c r="D99" s="10" t="s">
        <v>31</v>
      </c>
      <c r="E99" s="12" t="e">
        <f>[1]!ripe(E$91,[1]!juhe($S$7,6),$C99,0)</f>
        <v>#VALUE!</v>
      </c>
      <c r="F99" s="12" t="e">
        <f>[1]!ripe(F$91,[1]!juhe($S$7,6),$C99,0)</f>
        <v>#VALUE!</v>
      </c>
      <c r="G99" s="12" t="e">
        <f>[1]!ripe(G$91,[1]!juhe($S$7,6),$C99,0)</f>
        <v>#VALUE!</v>
      </c>
      <c r="H99" s="12" t="e">
        <f>[1]!ripe(H$91,[1]!juhe($S$7,6),$C99,0)</f>
        <v>#VALUE!</v>
      </c>
      <c r="I99" s="12" t="e">
        <f>[1]!ripe(I$91,[1]!juhe($S$7,6),$C99,0)</f>
        <v>#VALUE!</v>
      </c>
      <c r="J99" s="12" t="e">
        <f>[1]!ripe(J$91,[1]!juhe($S$7,6),$C99,0)</f>
        <v>#VALUE!</v>
      </c>
      <c r="K99" s="12" t="e">
        <f>[1]!ripe(K$91,[1]!juhe($S$7,6),$C99,0)</f>
        <v>#VALUE!</v>
      </c>
      <c r="L99" s="12" t="e">
        <f>[1]!ripe(L$91,[1]!juhe($S$7,6),$C99,0)</f>
        <v>#VALUE!</v>
      </c>
      <c r="M99" s="12" t="e">
        <f>[1]!ripe(M$91,[1]!juhe($S$7,6),$C99,0)</f>
        <v>#VALUE!</v>
      </c>
      <c r="N99" s="12" t="e">
        <f>[1]!ripe(N$91,[1]!juhe($S$7,6),$C99,0)</f>
        <v>#VALUE!</v>
      </c>
      <c r="O99" s="146"/>
      <c r="Q99"/>
      <c r="R99"/>
      <c r="S99"/>
      <c r="T99"/>
      <c r="U99"/>
      <c r="V99"/>
      <c r="W99"/>
      <c r="X99"/>
      <c r="Y99"/>
    </row>
    <row r="100" spans="1:28" s="128" customFormat="1" hidden="1" x14ac:dyDescent="0.2">
      <c r="A100" s="220">
        <v>1</v>
      </c>
      <c r="B100" s="221" t="str">
        <f>Q101</f>
        <v>121Y- 126Y</v>
      </c>
      <c r="C100" s="222">
        <f>R101</f>
        <v>429.83407703068104</v>
      </c>
      <c r="D100" s="133" t="s">
        <v>137</v>
      </c>
      <c r="E100" s="134">
        <f>[1]!Olekuvorrand($C100,$S101,$X101,$W101,$V101,E$4,[1]!juhe($S101,6),TRUE)</f>
        <v>129.57662343978882</v>
      </c>
      <c r="F100" s="134">
        <f>[1]!Olekuvorrand($C100,$S101,$X101,$W101,$V101,F$4,[1]!juhe($S101,6),TRUE)</f>
        <v>127.30926275253296</v>
      </c>
      <c r="G100" s="134">
        <f>[1]!Olekuvorrand($C100,$S101,$X101,$W101,$V101,G$4,[1]!juhe($S101,6),TRUE)</f>
        <v>125.1336932182312</v>
      </c>
      <c r="H100" s="134">
        <f>[1]!Olekuvorrand($C100,$S101,$X101,$W101,$V101,H$4,[1]!juhe($S101,6),TRUE)</f>
        <v>123.04526567459106</v>
      </c>
      <c r="I100" s="134">
        <f>[1]!Olekuvorrand($C100,$S101,$X101,$W101,$V101,I$4,[1]!juhe($S101,6),TRUE)</f>
        <v>121.03921175003052</v>
      </c>
      <c r="J100" s="134">
        <f>[1]!Olekuvorrand($C100,$S101,$X101,$W101,$V101,J$4,[1]!juhe($S101,6),TRUE)</f>
        <v>119.11123991012573</v>
      </c>
      <c r="K100" s="134">
        <f>[1]!Olekuvorrand($C100,$S101,$X101,$W101,$V101,K$4,[1]!juhe($S101,6),TRUE)</f>
        <v>117.25717782974243</v>
      </c>
      <c r="L100" s="134">
        <f>[1]!Olekuvorrand($C100,$S101,$X101,$W101,$V101,L$4,[1]!juhe($S101,6),TRUE)</f>
        <v>115.47321081161499</v>
      </c>
      <c r="M100" s="134">
        <f>[1]!Olekuvorrand($C100,$S101,$X101,$W101,$V101,M$4,[1]!juhe($S101,6),TRUE)</f>
        <v>113.75576257705688</v>
      </c>
      <c r="N100" s="134">
        <f>[1]!Olekuvorrand($C100,$S101,$X101,$W101,$V101,N$4,[1]!juhe($S101,6),TRUE)</f>
        <v>112.10125684738159</v>
      </c>
      <c r="O100" s="236">
        <f>T101</f>
        <v>119.11123991012573</v>
      </c>
      <c r="Q100"/>
      <c r="R100"/>
      <c r="S100"/>
      <c r="T100"/>
      <c r="U100"/>
      <c r="V100"/>
      <c r="W100"/>
      <c r="X100"/>
      <c r="Y100"/>
    </row>
    <row r="101" spans="1:28" s="128" customFormat="1" x14ac:dyDescent="0.2">
      <c r="A101" s="220"/>
      <c r="B101" s="221"/>
      <c r="C101" s="222"/>
      <c r="D101" s="133" t="s">
        <v>32</v>
      </c>
      <c r="E101" s="134">
        <f>E100*[1]!juhe($S101,2)/10</f>
        <v>869.45914328098297</v>
      </c>
      <c r="F101" s="134">
        <f>F100*[1]!juhe($S101,2)/10</f>
        <v>854.24515306949615</v>
      </c>
      <c r="G101" s="134">
        <f>G100*[1]!juhe($S101,2)/10</f>
        <v>839.64708149433136</v>
      </c>
      <c r="H101" s="134">
        <f>H100*[1]!juhe($S101,2)/10</f>
        <v>825.63373267650604</v>
      </c>
      <c r="I101" s="134">
        <f>I100*[1]!juhe($S101,2)/10</f>
        <v>812.17311084270466</v>
      </c>
      <c r="J101" s="134">
        <f>J100*[1]!juhe($S101,2)/10</f>
        <v>799.23641979694355</v>
      </c>
      <c r="K101" s="134">
        <f>K100*[1]!juhe($S101,2)/10</f>
        <v>786.7956632375716</v>
      </c>
      <c r="L101" s="134">
        <f>L100*[1]!juhe($S101,2)/10</f>
        <v>774.82524454593647</v>
      </c>
      <c r="M101" s="134">
        <f>M100*[1]!juhe($S101,2)/10</f>
        <v>763.30116689205158</v>
      </c>
      <c r="N101" s="134">
        <f>N100*[1]!juhe($S101,2)/10</f>
        <v>752.19943344593037</v>
      </c>
      <c r="O101" s="236"/>
      <c r="Q101" s="137" t="str">
        <f>'Trossi rež'!J$3</f>
        <v>121Y- 126Y</v>
      </c>
      <c r="R101" s="55">
        <f>'Trossi rež'!J$4</f>
        <v>429.83407703068104</v>
      </c>
      <c r="S101" s="3" t="str">
        <f>'Trossi rež'!J$5</f>
        <v>9,9-S1A - 19</v>
      </c>
      <c r="T101" s="3">
        <f>'Trossi rež'!J$8</f>
        <v>119.11123991012573</v>
      </c>
      <c r="U101">
        <f>'Trossi rež'!J$17</f>
        <v>6</v>
      </c>
      <c r="V101">
        <f>'Trossi rež'!J$18</f>
        <v>0.27620459842871192</v>
      </c>
      <c r="W101">
        <f>'Trossi rež'!J$19</f>
        <v>-5</v>
      </c>
      <c r="X101" s="3">
        <f>'Trossi rež'!J$20</f>
        <v>429.15850877761841</v>
      </c>
      <c r="Y101">
        <v>1</v>
      </c>
    </row>
    <row r="102" spans="1:28" s="128" customFormat="1" x14ac:dyDescent="0.2">
      <c r="A102" s="220"/>
      <c r="B102" s="221"/>
      <c r="C102" s="222"/>
      <c r="D102" s="133" t="s">
        <v>31</v>
      </c>
      <c r="E102" s="135">
        <f>[1]!ripe([1]!Olekuvorrand($C100,$S101,$X101,$W101,$V101,E$4,[1]!juhe($S101,6),TRUE),[1]!juhe($S101,6),$C100,0)</f>
        <v>9.5353979509012632</v>
      </c>
      <c r="F102" s="135">
        <f>[1]!ripe([1]!Olekuvorrand($C100,$S101,$X101,$W101,$V101,F$4,[1]!juhe($S101,6),TRUE),[1]!juhe($S101,6),$C100,0)</f>
        <v>9.7052220939664799</v>
      </c>
      <c r="G102" s="135">
        <f>[1]!ripe([1]!Olekuvorrand($C100,$S101,$X101,$W101,$V101,G$4,[1]!juhe($S101,6),TRUE),[1]!juhe($S101,6),$C100,0)</f>
        <v>9.8739567086672757</v>
      </c>
      <c r="H102" s="135">
        <f>[1]!ripe([1]!Olekuvorrand($C100,$S101,$X101,$W101,$V101,H$4,[1]!juhe($S101,6),TRUE),[1]!juhe($S101,6),$C100,0)</f>
        <v>10.041545790961804</v>
      </c>
      <c r="I102" s="135">
        <f>[1]!ripe([1]!Olekuvorrand($C100,$S101,$X101,$W101,$V101,I$4,[1]!juhe($S101,6),TRUE),[1]!juhe($S101,6),$C100,0)</f>
        <v>10.207970225253513</v>
      </c>
      <c r="J102" s="135">
        <f>[1]!ripe([1]!Olekuvorrand($C100,$S101,$X101,$W101,$V101,J$4,[1]!juhe($S101,6),TRUE),[1]!juhe($S101,6),$C100,0)</f>
        <v>10.373199628891031</v>
      </c>
      <c r="K102" s="135">
        <f>[1]!ripe([1]!Olekuvorrand($C100,$S101,$X101,$W101,$V101,K$4,[1]!juhe($S101,6),TRUE),[1]!juhe($S101,6),$C100,0)</f>
        <v>10.537219916946221</v>
      </c>
      <c r="L102" s="135">
        <f>[1]!ripe([1]!Olekuvorrand($C100,$S101,$X101,$W101,$V101,L$4,[1]!juhe($S101,6),TRUE),[1]!juhe($S101,6),$C100,0)</f>
        <v>10.700011378813988</v>
      </c>
      <c r="M102" s="135">
        <f>[1]!ripe([1]!Olekuvorrand($C100,$S101,$X101,$W101,$V101,M$4,[1]!juhe($S101,6),TRUE),[1]!juhe($S101,6),$C100,0)</f>
        <v>10.86155673911912</v>
      </c>
      <c r="N102" s="135">
        <f>[1]!ripe([1]!Olekuvorrand($C100,$S101,$X101,$W101,$V101,N$4,[1]!juhe($S101,6),TRUE),[1]!juhe($S101,6),$C100,0)</f>
        <v>11.021862772819809</v>
      </c>
      <c r="O102" s="236"/>
      <c r="Q102"/>
      <c r="R102"/>
      <c r="S102"/>
      <c r="T102"/>
      <c r="U102"/>
      <c r="V102"/>
      <c r="W102"/>
      <c r="X102"/>
      <c r="Y102"/>
    </row>
    <row r="103" spans="1:28" s="128" customFormat="1" x14ac:dyDescent="0.2">
      <c r="A103" s="220"/>
      <c r="B103" s="221"/>
      <c r="C103" s="222"/>
      <c r="D103" s="133" t="s">
        <v>247</v>
      </c>
      <c r="E103" s="135">
        <f>[1]!ripe([1]!Olekuvorrand($C100,$S101,$X101,$W101,$V101,E$4,[1]!juhe($S101,6)),[1]!juhe($S101,6),$C100,0)</f>
        <v>9.5353979509012632</v>
      </c>
      <c r="F103" s="135">
        <f>[1]!ripe([1]!Olekuvorrand($C100,$S101,$X101,$W101,$V101,F$4,[1]!juhe($S101,6)),[1]!juhe($S101,6),$C100,0)</f>
        <v>9.7052220939664799</v>
      </c>
      <c r="G103" s="135">
        <f>[1]!ripe([1]!Olekuvorrand($C100,$S101,$X101,$W101,$V101,G$4,[1]!juhe($S101,6)),[1]!juhe($S101,6),$C100,0)</f>
        <v>9.8739567086672757</v>
      </c>
      <c r="H103" s="135">
        <f>[1]!ripe([1]!Olekuvorrand($C100,$S101,$X101,$W101,$V101,H$4,[1]!juhe($S101,6)),[1]!juhe($S101,6),$C100,0)</f>
        <v>10.041545790961804</v>
      </c>
      <c r="I103" s="135">
        <f>[1]!ripe([1]!Olekuvorrand($C100,$S101,$X101,$W101,$V101,I$4,[1]!juhe($S101,6)),[1]!juhe($S101,6),$C100,0)</f>
        <v>10.207970225253513</v>
      </c>
      <c r="J103" s="135">
        <f>[1]!ripe([1]!Olekuvorrand($C100,$S101,$X101,$W101,$V101,J$4,[1]!juhe($S101,6)),[1]!juhe($S101,6),$C100,0)</f>
        <v>10.373199628891031</v>
      </c>
      <c r="K103" s="135">
        <f>[1]!ripe([1]!Olekuvorrand($C100,$S101,$X101,$W101,$V101,K$4,[1]!juhe($S101,6)),[1]!juhe($S101,6),$C100,0)</f>
        <v>10.537219916946221</v>
      </c>
      <c r="L103" s="135">
        <f>[1]!ripe([1]!Olekuvorrand($C100,$S101,$X101,$W101,$V101,L$4,[1]!juhe($S101,6)),[1]!juhe($S101,6),$C100,0)</f>
        <v>10.700011378813988</v>
      </c>
      <c r="M103" s="135">
        <f>[1]!ripe([1]!Olekuvorrand($C100,$S101,$X101,$W101,$V101,M$4,[1]!juhe($S101,6)),[1]!juhe($S101,6),$C100,0)</f>
        <v>10.86155673911912</v>
      </c>
      <c r="N103" s="135">
        <f>[1]!ripe([1]!Olekuvorrand($C100,$S101,$X101,$W101,$V101,N$4,[1]!juhe($S101,6)),[1]!juhe($S101,6),$C100,0)</f>
        <v>11.021862772819809</v>
      </c>
      <c r="O103" s="236"/>
      <c r="Q103"/>
      <c r="R103"/>
      <c r="S103"/>
      <c r="T103"/>
      <c r="U103"/>
      <c r="V103"/>
      <c r="W103"/>
      <c r="X103"/>
      <c r="Y103"/>
      <c r="AB103" s="136"/>
    </row>
    <row r="104" spans="1:28" x14ac:dyDescent="0.2">
      <c r="A104" s="114"/>
      <c r="B104" s="116" t="str">
        <f>Visangud!C78</f>
        <v>121Y-122Y</v>
      </c>
      <c r="C104" s="116">
        <f>Visangud!J78</f>
        <v>449.04416087907572</v>
      </c>
      <c r="D104" s="10" t="s">
        <v>31</v>
      </c>
      <c r="E104" s="12">
        <f>[1]!ripe(E$100,[1]!juhe($S$7,6),$C104,0)</f>
        <v>10.406752911011242</v>
      </c>
      <c r="F104" s="12">
        <f>[1]!ripe(F$100,[1]!juhe($S$7,6),$C104,0)</f>
        <v>10.592095767628663</v>
      </c>
      <c r="G104" s="12">
        <f>[1]!ripe(G$100,[1]!juhe($S$7,6),$C104,0)</f>
        <v>10.776249533603359</v>
      </c>
      <c r="H104" s="12">
        <f>[1]!ripe(H$100,[1]!juhe($S$7,6),$C104,0)</f>
        <v>10.959153087183672</v>
      </c>
      <c r="I104" s="12">
        <f>[1]!ripe(I$100,[1]!juhe($S$7,6),$C104,0)</f>
        <v>11.140785565969201</v>
      </c>
      <c r="J104" s="12">
        <f>[1]!ripe(J$100,[1]!juhe($S$7,6),$C104,0)</f>
        <v>11.321113810909084</v>
      </c>
      <c r="K104" s="12">
        <f>[1]!ripe(K$100,[1]!juhe($S$7,6),$C104,0)</f>
        <v>11.500122449979248</v>
      </c>
      <c r="L104" s="12">
        <f>[1]!ripe(L$100,[1]!juhe($S$7,6),$C104,0)</f>
        <v>11.677789971398218</v>
      </c>
      <c r="M104" s="12">
        <f>[1]!ripe(M$100,[1]!juhe($S$7,6),$C104,0)</f>
        <v>11.854097521148345</v>
      </c>
      <c r="N104" s="12">
        <f>[1]!ripe(N$100,[1]!juhe($S$7,6),$C104,0)</f>
        <v>12.029052493290816</v>
      </c>
      <c r="O104" s="145"/>
      <c r="Q104"/>
      <c r="R104"/>
      <c r="S104"/>
      <c r="T104"/>
      <c r="U104"/>
      <c r="V104"/>
      <c r="W104"/>
      <c r="X104"/>
      <c r="Y104"/>
      <c r="AB104" s="11"/>
    </row>
    <row r="105" spans="1:28" x14ac:dyDescent="0.2">
      <c r="A105" s="118"/>
      <c r="B105" s="116" t="str">
        <f>Visangud!C79</f>
        <v>122Y-123Y</v>
      </c>
      <c r="C105" s="116">
        <f>Visangud!J79</f>
        <v>441.35944555435754</v>
      </c>
      <c r="D105" s="10" t="s">
        <v>31</v>
      </c>
      <c r="E105" s="12">
        <f>[1]!ripe(E$100,[1]!juhe($S$7,6),$C105,0)</f>
        <v>10.053608912022803</v>
      </c>
      <c r="F105" s="12">
        <f>[1]!ripe(F$100,[1]!juhe($S$7,6),$C105,0)</f>
        <v>10.23266232195791</v>
      </c>
      <c r="G105" s="12">
        <f>[1]!ripe(G$100,[1]!juhe($S$7,6),$C105,0)</f>
        <v>10.410566991994498</v>
      </c>
      <c r="H105" s="12">
        <f>[1]!ripe(H$100,[1]!juhe($S$7,6),$C105,0)</f>
        <v>10.587263874493749</v>
      </c>
      <c r="I105" s="12">
        <f>[1]!ripe(I$100,[1]!juhe($S$7,6),$C105,0)</f>
        <v>10.762732815002451</v>
      </c>
      <c r="J105" s="12">
        <f>[1]!ripe(J$100,[1]!juhe($S$7,6),$C105,0)</f>
        <v>10.936941779692942</v>
      </c>
      <c r="K105" s="12">
        <f>[1]!ripe(K$100,[1]!juhe($S$7,6),$C105,0)</f>
        <v>11.109875918177258</v>
      </c>
      <c r="L105" s="12">
        <f>[1]!ripe(L$100,[1]!juhe($S$7,6),$C105,0)</f>
        <v>11.281514448657289</v>
      </c>
      <c r="M105" s="12">
        <f>[1]!ripe(M$100,[1]!juhe($S$7,6),$C105,0)</f>
        <v>11.45183915690988</v>
      </c>
      <c r="N105" s="12">
        <f>[1]!ripe(N$100,[1]!juhe($S$7,6),$C105,0)</f>
        <v>11.620857186085258</v>
      </c>
      <c r="O105" s="146"/>
      <c r="Q105"/>
      <c r="R105"/>
      <c r="S105"/>
      <c r="T105"/>
      <c r="U105"/>
      <c r="V105"/>
      <c r="W105"/>
      <c r="X105"/>
      <c r="Y105"/>
    </row>
    <row r="106" spans="1:28" x14ac:dyDescent="0.2">
      <c r="A106" s="118"/>
      <c r="B106" s="116" t="str">
        <f>Visangud!C80</f>
        <v>123Y-124Y</v>
      </c>
      <c r="C106" s="116">
        <f>Visangud!J80</f>
        <v>449.2233918219016</v>
      </c>
      <c r="D106" s="10" t="s">
        <v>31</v>
      </c>
      <c r="E106" s="12">
        <f>[1]!ripe(E$100,[1]!juhe($S$7,6),$C106,0)</f>
        <v>10.41506204644951</v>
      </c>
      <c r="F106" s="12">
        <f>[1]!ripe(F$100,[1]!juhe($S$7,6),$C106,0)</f>
        <v>10.600552887641113</v>
      </c>
      <c r="G106" s="12">
        <f>[1]!ripe(G$100,[1]!juhe($S$7,6),$C106,0)</f>
        <v>10.784853688776154</v>
      </c>
      <c r="H106" s="12">
        <f>[1]!ripe(H$100,[1]!juhe($S$7,6),$C106,0)</f>
        <v>10.967903279301117</v>
      </c>
      <c r="I106" s="12">
        <f>[1]!ripe(I$100,[1]!juhe($S$7,6),$C106,0)</f>
        <v>11.149680780158288</v>
      </c>
      <c r="J106" s="12">
        <f>[1]!ripe(J$100,[1]!juhe($S$7,6),$C106,0)</f>
        <v>11.330153005821396</v>
      </c>
      <c r="K106" s="12">
        <f>[1]!ripe(K$100,[1]!juhe($S$7,6),$C106,0)</f>
        <v>11.509304571992775</v>
      </c>
      <c r="L106" s="12">
        <f>[1]!ripe(L$100,[1]!juhe($S$7,6),$C106,0)</f>
        <v>11.687113949715156</v>
      </c>
      <c r="M106" s="12">
        <f>[1]!ripe(M$100,[1]!juhe($S$7,6),$C106,0)</f>
        <v>11.863562269917143</v>
      </c>
      <c r="N106" s="12">
        <f>[1]!ripe(N$100,[1]!juhe($S$7,6),$C106,0)</f>
        <v>12.038656932563612</v>
      </c>
      <c r="O106" s="146"/>
      <c r="Q106"/>
      <c r="R106"/>
      <c r="S106"/>
      <c r="T106"/>
      <c r="U106"/>
      <c r="V106"/>
      <c r="W106"/>
      <c r="X106"/>
      <c r="Y106"/>
    </row>
    <row r="107" spans="1:28" x14ac:dyDescent="0.2">
      <c r="A107" s="118"/>
      <c r="B107" s="116" t="str">
        <f>Visangud!C81</f>
        <v>124Y-125Y</v>
      </c>
      <c r="C107" s="116">
        <f>Visangud!J81</f>
        <v>436.53630166705204</v>
      </c>
      <c r="D107" s="10" t="s">
        <v>31</v>
      </c>
      <c r="E107" s="12">
        <f>[1]!ripe(E$100,[1]!juhe($S$7,6),$C107,0)</f>
        <v>9.8350792974541079</v>
      </c>
      <c r="F107" s="12">
        <f>[1]!ripe(F$100,[1]!juhe($S$7,6),$C107,0)</f>
        <v>10.010240724619372</v>
      </c>
      <c r="G107" s="12">
        <f>[1]!ripe(G$100,[1]!juhe($S$7,6),$C107,0)</f>
        <v>10.18427838139602</v>
      </c>
      <c r="H107" s="12">
        <f>[1]!ripe(H$100,[1]!juhe($S$7,6),$C107,0)</f>
        <v>10.357134503630377</v>
      </c>
      <c r="I107" s="12">
        <f>[1]!ripe(I$100,[1]!juhe($S$7,6),$C107,0)</f>
        <v>10.528789374955197</v>
      </c>
      <c r="J107" s="12">
        <f>[1]!ripe(J$100,[1]!juhe($S$7,6),$C107,0)</f>
        <v>10.699211657844025</v>
      </c>
      <c r="K107" s="12">
        <f>[1]!ripe(K$100,[1]!juhe($S$7,6),$C107,0)</f>
        <v>10.868386824703377</v>
      </c>
      <c r="L107" s="12">
        <f>[1]!ripe(L$100,[1]!juhe($S$7,6),$C107,0)</f>
        <v>11.036294545457354</v>
      </c>
      <c r="M107" s="12">
        <f>[1]!ripe(M$100,[1]!juhe($S$7,6),$C107,0)</f>
        <v>11.202917001795067</v>
      </c>
      <c r="N107" s="12">
        <f>[1]!ripe(N$100,[1]!juhe($S$7,6),$C107,0)</f>
        <v>11.368261181600127</v>
      </c>
      <c r="O107" s="146"/>
      <c r="Q107"/>
      <c r="R107"/>
      <c r="S107"/>
      <c r="T107"/>
      <c r="U107"/>
      <c r="V107"/>
      <c r="W107"/>
      <c r="X107"/>
      <c r="Y107"/>
    </row>
    <row r="108" spans="1:28" x14ac:dyDescent="0.2">
      <c r="A108" s="118"/>
      <c r="B108" s="116" t="str">
        <f>Visangud!C82</f>
        <v>125Y-126Y</v>
      </c>
      <c r="C108" s="116">
        <f>Visangud!J82</f>
        <v>347.70200636894128</v>
      </c>
      <c r="D108" s="10" t="s">
        <v>31</v>
      </c>
      <c r="E108" s="12">
        <f>[1]!ripe(E$100,[1]!juhe($S$7,6),$C108,0)</f>
        <v>6.2395250087010607</v>
      </c>
      <c r="F108" s="12">
        <f>[1]!ripe(F$100,[1]!juhe($S$7,6),$C108,0)</f>
        <v>6.3506501020839226</v>
      </c>
      <c r="G108" s="12">
        <f>[1]!ripe(G$100,[1]!juhe($S$7,6),$C108,0)</f>
        <v>6.4610622583127713</v>
      </c>
      <c r="H108" s="12">
        <f>[1]!ripe(H$100,[1]!juhe($S$7,6),$C108,0)</f>
        <v>6.5707248309234014</v>
      </c>
      <c r="I108" s="12">
        <f>[1]!ripe(I$100,[1]!juhe($S$7,6),$C108,0)</f>
        <v>6.6796253115503168</v>
      </c>
      <c r="J108" s="12">
        <f>[1]!ripe(J$100,[1]!juhe($S$7,6),$C108,0)</f>
        <v>6.7877438191865513</v>
      </c>
      <c r="K108" s="12">
        <f>[1]!ripe(K$100,[1]!juhe($S$7,6),$C108,0)</f>
        <v>6.8950711373041953</v>
      </c>
      <c r="L108" s="12">
        <f>[1]!ripe(L$100,[1]!juhe($S$7,6),$C108,0)</f>
        <v>7.0015943681915784</v>
      </c>
      <c r="M108" s="12">
        <f>[1]!ripe(M$100,[1]!juhe($S$7,6),$C108,0)</f>
        <v>7.1073022076392469</v>
      </c>
      <c r="N108" s="12">
        <f>[1]!ripe(N$100,[1]!juhe($S$7,6),$C108,0)</f>
        <v>7.2121990888676368</v>
      </c>
      <c r="O108" s="146"/>
      <c r="Q108"/>
      <c r="R108"/>
      <c r="S108"/>
      <c r="T108"/>
      <c r="U108"/>
      <c r="V108"/>
      <c r="W108"/>
      <c r="X108"/>
      <c r="Y108"/>
    </row>
    <row r="109" spans="1:28" x14ac:dyDescent="0.2">
      <c r="A109" s="118"/>
      <c r="B109" s="130"/>
      <c r="C109" s="116">
        <f>Visangud!J83</f>
        <v>0</v>
      </c>
      <c r="D109" s="10" t="s">
        <v>31</v>
      </c>
      <c r="E109" s="12" t="e">
        <f>[1]!ripe(E$100,[1]!juhe($S$7,6),$C109,0)</f>
        <v>#VALUE!</v>
      </c>
      <c r="F109" s="12" t="e">
        <f>[1]!ripe(F$100,[1]!juhe($S$7,6),$C109,0)</f>
        <v>#VALUE!</v>
      </c>
      <c r="G109" s="12" t="e">
        <f>[1]!ripe(G$100,[1]!juhe($S$7,6),$C109,0)</f>
        <v>#VALUE!</v>
      </c>
      <c r="H109" s="12" t="e">
        <f>[1]!ripe(H$100,[1]!juhe($S$7,6),$C109,0)</f>
        <v>#VALUE!</v>
      </c>
      <c r="I109" s="12" t="e">
        <f>[1]!ripe(I$100,[1]!juhe($S$7,6),$C109,0)</f>
        <v>#VALUE!</v>
      </c>
      <c r="J109" s="12" t="e">
        <f>[1]!ripe(J$100,[1]!juhe($S$7,6),$C109,0)</f>
        <v>#VALUE!</v>
      </c>
      <c r="K109" s="12" t="e">
        <f>[1]!ripe(K$100,[1]!juhe($S$7,6),$C109,0)</f>
        <v>#VALUE!</v>
      </c>
      <c r="L109" s="12" t="e">
        <f>[1]!ripe(L$100,[1]!juhe($S$7,6),$C109,0)</f>
        <v>#VALUE!</v>
      </c>
      <c r="M109" s="12" t="e">
        <f>[1]!ripe(M$100,[1]!juhe($S$7,6),$C109,0)</f>
        <v>#VALUE!</v>
      </c>
      <c r="N109" s="12" t="e">
        <f>[1]!ripe(N$100,[1]!juhe($S$7,6),$C109,0)</f>
        <v>#VALUE!</v>
      </c>
      <c r="O109" s="146"/>
      <c r="Q109"/>
      <c r="R109"/>
      <c r="S109"/>
      <c r="T109"/>
      <c r="U109"/>
      <c r="V109"/>
      <c r="W109"/>
      <c r="X109"/>
      <c r="Y109"/>
    </row>
    <row r="110" spans="1:28" s="128" customFormat="1" hidden="1" x14ac:dyDescent="0.2">
      <c r="A110" s="220">
        <v>1</v>
      </c>
      <c r="B110" s="221" t="str">
        <f>Q111</f>
        <v>126Y- 128Y</v>
      </c>
      <c r="C110" s="222">
        <f>R111</f>
        <v>421.92968536661533</v>
      </c>
      <c r="D110" s="133" t="s">
        <v>137</v>
      </c>
      <c r="E110" s="134">
        <f>[1]!Olekuvorrand($C110,$S111,$X111,$W111,$V111,E$4,[1]!juhe($S111,6),TRUE)</f>
        <v>130.2216649055481</v>
      </c>
      <c r="F110" s="134">
        <f>[1]!Olekuvorrand($C110,$S111,$X111,$W111,$V111,F$4,[1]!juhe($S111,6),TRUE)</f>
        <v>127.86191701889038</v>
      </c>
      <c r="G110" s="134">
        <f>[1]!Olekuvorrand($C110,$S111,$X111,$W111,$V111,G$4,[1]!juhe($S111,6),TRUE)</f>
        <v>125.60015916824341</v>
      </c>
      <c r="H110" s="134">
        <f>[1]!Olekuvorrand($C110,$S111,$X111,$W111,$V111,H$4,[1]!juhe($S111,6),TRUE)</f>
        <v>123.43114614486694</v>
      </c>
      <c r="I110" s="134">
        <f>[1]!Olekuvorrand($C110,$S111,$X111,$W111,$V111,I$4,[1]!juhe($S111,6),TRUE)</f>
        <v>121.3497519493103</v>
      </c>
      <c r="J110" s="134">
        <f>[1]!Olekuvorrand($C110,$S111,$X111,$W111,$V111,J$4,[1]!juhe($S111,6),TRUE)</f>
        <v>119.35144662857056</v>
      </c>
      <c r="K110" s="134">
        <f>[1]!Olekuvorrand($C110,$S111,$X111,$W111,$V111,K$4,[1]!juhe($S111,6),TRUE)</f>
        <v>117.43170022964478</v>
      </c>
      <c r="L110" s="134">
        <f>[1]!Olekuvorrand($C110,$S111,$X111,$W111,$V111,L$4,[1]!juhe($S111,6),TRUE)</f>
        <v>115.58634042739868</v>
      </c>
      <c r="M110" s="134">
        <f>[1]!Olekuvorrand($C110,$S111,$X111,$W111,$V111,M$4,[1]!juhe($S111,6),TRUE)</f>
        <v>113.81155252456665</v>
      </c>
      <c r="N110" s="134">
        <f>[1]!Olekuvorrand($C110,$S111,$X111,$W111,$V111,N$4,[1]!juhe($S111,6),TRUE)</f>
        <v>112.10352182388306</v>
      </c>
      <c r="O110" s="236">
        <f>T111</f>
        <v>119.35144662857056</v>
      </c>
      <c r="Q110"/>
      <c r="R110"/>
      <c r="S110"/>
      <c r="T110"/>
      <c r="U110"/>
      <c r="V110"/>
      <c r="W110"/>
      <c r="X110"/>
      <c r="Y110"/>
    </row>
    <row r="111" spans="1:28" s="128" customFormat="1" x14ac:dyDescent="0.2">
      <c r="A111" s="220"/>
      <c r="B111" s="221"/>
      <c r="C111" s="222"/>
      <c r="D111" s="133" t="s">
        <v>32</v>
      </c>
      <c r="E111" s="134">
        <f>E110*[1]!juhe($S111,2)/10</f>
        <v>873.78737151622772</v>
      </c>
      <c r="F111" s="134">
        <f>F110*[1]!juhe($S111,2)/10</f>
        <v>857.95346319675446</v>
      </c>
      <c r="G111" s="134">
        <f>G110*[1]!juhe($S111,2)/10</f>
        <v>842.77706801891327</v>
      </c>
      <c r="H111" s="134">
        <f>H110*[1]!juhe($S111,2)/10</f>
        <v>828.22299063205719</v>
      </c>
      <c r="I111" s="134">
        <f>I110*[1]!juhe($S111,2)/10</f>
        <v>814.25683557987202</v>
      </c>
      <c r="J111" s="134">
        <f>J110*[1]!juhe($S111,2)/10</f>
        <v>800.84820687770832</v>
      </c>
      <c r="K111" s="134">
        <f>K110*[1]!juhe($S111,2)/10</f>
        <v>787.96670854091633</v>
      </c>
      <c r="L111" s="134">
        <f>L110*[1]!juhe($S111,2)/10</f>
        <v>775.58434426784504</v>
      </c>
      <c r="M111" s="134">
        <f>M110*[1]!juhe($S111,2)/10</f>
        <v>763.67551743984211</v>
      </c>
      <c r="N111" s="134">
        <f>N110*[1]!juhe($S111,2)/10</f>
        <v>752.2146314382552</v>
      </c>
      <c r="O111" s="236"/>
      <c r="Q111" s="137" t="str">
        <f>'Trossi rež'!K$3</f>
        <v>126Y- 128Y</v>
      </c>
      <c r="R111" s="55">
        <f>'Trossi rež'!K$4</f>
        <v>421.92968536661533</v>
      </c>
      <c r="S111" s="3" t="str">
        <f>'Trossi rež'!K$5</f>
        <v>9,9-S1A - 19</v>
      </c>
      <c r="T111" s="3">
        <f>'Trossi rež'!K$8</f>
        <v>119.35144662857056</v>
      </c>
      <c r="U111">
        <f>'Trossi rež'!K$17</f>
        <v>6</v>
      </c>
      <c r="V111">
        <f>'Trossi rež'!K$18</f>
        <v>0.27667679754192703</v>
      </c>
      <c r="W111">
        <f>'Trossi rež'!K$19</f>
        <v>-5</v>
      </c>
      <c r="X111" s="3">
        <f>'Trossi rež'!K$20</f>
        <v>427.08688974380493</v>
      </c>
      <c r="Y111">
        <v>1</v>
      </c>
    </row>
    <row r="112" spans="1:28" s="128" customFormat="1" x14ac:dyDescent="0.2">
      <c r="A112" s="220"/>
      <c r="B112" s="221"/>
      <c r="C112" s="222"/>
      <c r="D112" s="133" t="s">
        <v>31</v>
      </c>
      <c r="E112" s="135">
        <f>[1]!ripe([1]!Olekuvorrand($C110,$S111,$X111,$W111,$V111,E$4,[1]!juhe($S111,6),TRUE),[1]!juhe($S111,6),$C110,0)</f>
        <v>9.1424104472786762</v>
      </c>
      <c r="F112" s="135">
        <f>[1]!ripe([1]!Olekuvorrand($C110,$S111,$X111,$W111,$V111,F$4,[1]!juhe($S111,6),TRUE),[1]!juhe($S111,6),$C110,0)</f>
        <v>9.3111376510850761</v>
      </c>
      <c r="G112" s="135">
        <f>[1]!ripe([1]!Olekuvorrand($C110,$S111,$X111,$W111,$V111,G$4,[1]!juhe($S111,6),TRUE),[1]!juhe($S111,6),$C110,0)</f>
        <v>9.4788089249135332</v>
      </c>
      <c r="H112" s="135">
        <f>[1]!ripe([1]!Olekuvorrand($C110,$S111,$X111,$W111,$V111,H$4,[1]!juhe($S111,6),TRUE),[1]!juhe($S111,6),$C110,0)</f>
        <v>9.6453767697920405</v>
      </c>
      <c r="I112" s="135">
        <f>[1]!ripe([1]!Olekuvorrand($C110,$S111,$X111,$W111,$V111,I$4,[1]!juhe($S111,6),TRUE),[1]!juhe($S111,6),$C110,0)</f>
        <v>9.8108145304805667</v>
      </c>
      <c r="J112" s="135">
        <f>[1]!ripe([1]!Olekuvorrand($C110,$S111,$X111,$W111,$V111,J$4,[1]!juhe($S111,6),TRUE),[1]!juhe($S111,6),$C110,0)</f>
        <v>9.9750773310653145</v>
      </c>
      <c r="K112" s="135">
        <f>[1]!ripe([1]!Olekuvorrand($C110,$S111,$X111,$W111,$V111,K$4,[1]!juhe($S111,6),TRUE),[1]!juhe($S111,6),$C110,0)</f>
        <v>10.138147598700634</v>
      </c>
      <c r="L112" s="135">
        <f>[1]!ripe([1]!Olekuvorrand($C110,$S111,$X111,$W111,$V111,L$4,[1]!juhe($S111,6),TRUE),[1]!juhe($S111,6),$C110,0)</f>
        <v>10.300005219408256</v>
      </c>
      <c r="M112" s="135">
        <f>[1]!ripe([1]!Olekuvorrand($C110,$S111,$X111,$W111,$V111,M$4,[1]!juhe($S111,6),TRUE),[1]!juhe($S111,6),$C110,0)</f>
        <v>10.460624455830382</v>
      </c>
      <c r="N112" s="135">
        <f>[1]!ripe([1]!Olekuvorrand($C110,$S111,$X111,$W111,$V111,N$4,[1]!juhe($S111,6),TRUE),[1]!juhe($S111,6),$C110,0)</f>
        <v>10.620004530855585</v>
      </c>
      <c r="O112" s="236"/>
      <c r="Q112"/>
      <c r="R112"/>
      <c r="S112"/>
      <c r="T112"/>
      <c r="U112"/>
      <c r="V112"/>
      <c r="W112"/>
      <c r="X112"/>
      <c r="Y112"/>
    </row>
    <row r="113" spans="1:28" s="128" customFormat="1" x14ac:dyDescent="0.2">
      <c r="A113" s="220"/>
      <c r="B113" s="221"/>
      <c r="C113" s="222"/>
      <c r="D113" s="133" t="s">
        <v>247</v>
      </c>
      <c r="E113" s="135">
        <f>[1]!ripe([1]!Olekuvorrand($C110,$S111,$X111,$W111,$V111,E$4,[1]!juhe($S111,6)),[1]!juhe($S111,6),$C110,0)</f>
        <v>9.1424104472786762</v>
      </c>
      <c r="F113" s="135">
        <f>[1]!ripe([1]!Olekuvorrand($C110,$S111,$X111,$W111,$V111,F$4,[1]!juhe($S111,6)),[1]!juhe($S111,6),$C110,0)</f>
        <v>9.3111376510850761</v>
      </c>
      <c r="G113" s="135">
        <f>[1]!ripe([1]!Olekuvorrand($C110,$S111,$X111,$W111,$V111,G$4,[1]!juhe($S111,6)),[1]!juhe($S111,6),$C110,0)</f>
        <v>9.4788089249135332</v>
      </c>
      <c r="H113" s="135">
        <f>[1]!ripe([1]!Olekuvorrand($C110,$S111,$X111,$W111,$V111,H$4,[1]!juhe($S111,6)),[1]!juhe($S111,6),$C110,0)</f>
        <v>9.6453767697920405</v>
      </c>
      <c r="I113" s="135">
        <f>[1]!ripe([1]!Olekuvorrand($C110,$S111,$X111,$W111,$V111,I$4,[1]!juhe($S111,6)),[1]!juhe($S111,6),$C110,0)</f>
        <v>9.8108145304805667</v>
      </c>
      <c r="J113" s="135">
        <f>[1]!ripe([1]!Olekuvorrand($C110,$S111,$X111,$W111,$V111,J$4,[1]!juhe($S111,6)),[1]!juhe($S111,6),$C110,0)</f>
        <v>9.9750773310653145</v>
      </c>
      <c r="K113" s="135">
        <f>[1]!ripe([1]!Olekuvorrand($C110,$S111,$X111,$W111,$V111,K$4,[1]!juhe($S111,6)),[1]!juhe($S111,6),$C110,0)</f>
        <v>10.138147598700634</v>
      </c>
      <c r="L113" s="135">
        <f>[1]!ripe([1]!Olekuvorrand($C110,$S111,$X111,$W111,$V111,L$4,[1]!juhe($S111,6)),[1]!juhe($S111,6),$C110,0)</f>
        <v>10.300005219408256</v>
      </c>
      <c r="M113" s="135">
        <f>[1]!ripe([1]!Olekuvorrand($C110,$S111,$X111,$W111,$V111,M$4,[1]!juhe($S111,6)),[1]!juhe($S111,6),$C110,0)</f>
        <v>10.460624455830382</v>
      </c>
      <c r="N113" s="135">
        <f>[1]!ripe([1]!Olekuvorrand($C110,$S111,$X111,$W111,$V111,N$4,[1]!juhe($S111,6)),[1]!juhe($S111,6),$C110,0)</f>
        <v>10.620004530855585</v>
      </c>
      <c r="O113" s="236"/>
      <c r="Q113"/>
      <c r="R113"/>
      <c r="S113"/>
      <c r="T113"/>
      <c r="U113"/>
      <c r="V113"/>
      <c r="W113"/>
      <c r="X113"/>
      <c r="Y113"/>
      <c r="AB113" s="136"/>
    </row>
    <row r="114" spans="1:28" x14ac:dyDescent="0.2">
      <c r="A114" s="114"/>
      <c r="B114" s="116" t="str">
        <f>Visangud!C83</f>
        <v>126Y-127Y</v>
      </c>
      <c r="C114" s="116">
        <f>Visangud!K83</f>
        <v>417.49103300182958</v>
      </c>
      <c r="D114" s="10" t="s">
        <v>31</v>
      </c>
      <c r="E114" s="12">
        <f>[1]!ripe(E$110,[1]!juhe($S$7,6),$C114,0)</f>
        <v>8.951067980738431</v>
      </c>
      <c r="F114" s="12">
        <f>[1]!ripe(F$110,[1]!juhe($S$7,6),$C114,0)</f>
        <v>9.1162638752107199</v>
      </c>
      <c r="G114" s="12">
        <f>[1]!ripe(G$110,[1]!juhe($S$7,6),$C114,0)</f>
        <v>9.2804259393742541</v>
      </c>
      <c r="H114" s="12">
        <f>[1]!ripe(H$110,[1]!juhe($S$7,6),$C114,0)</f>
        <v>9.4435076683679906</v>
      </c>
      <c r="I114" s="12">
        <f>[1]!ripe(I$110,[1]!juhe($S$7,6),$C114,0)</f>
        <v>9.6054829648222118</v>
      </c>
      <c r="J114" s="12">
        <f>[1]!ripe(J$110,[1]!juhe($S$7,6),$C114,0)</f>
        <v>9.7663078920358242</v>
      </c>
      <c r="K114" s="12">
        <f>[1]!ripe(K$110,[1]!juhe($S$7,6),$C114,0)</f>
        <v>9.9259652449471059</v>
      </c>
      <c r="L114" s="12">
        <f>[1]!ripe(L$110,[1]!juhe($S$7,6),$C114,0)</f>
        <v>10.084435330545345</v>
      </c>
      <c r="M114" s="12">
        <f>[1]!ripe(M$110,[1]!juhe($S$7,6),$C114,0)</f>
        <v>10.241692950132606</v>
      </c>
      <c r="N114" s="12">
        <f>[1]!ripe(N$110,[1]!juhe($S$7,6),$C114,0)</f>
        <v>10.397737342861706</v>
      </c>
      <c r="O114" s="145"/>
      <c r="Q114"/>
      <c r="R114"/>
      <c r="S114"/>
      <c r="T114"/>
      <c r="U114"/>
      <c r="V114"/>
      <c r="W114"/>
      <c r="X114"/>
      <c r="Y114"/>
      <c r="AB114" s="11"/>
    </row>
    <row r="115" spans="1:28" x14ac:dyDescent="0.2">
      <c r="A115" s="118"/>
      <c r="B115" s="116" t="str">
        <f>Visangud!C84</f>
        <v>127Y-128Y</v>
      </c>
      <c r="C115" s="116">
        <f>Visangud!K84</f>
        <v>426.23249867656125</v>
      </c>
      <c r="D115" s="10" t="s">
        <v>31</v>
      </c>
      <c r="E115" s="12">
        <f>[1]!ripe(E$110,[1]!juhe($S$7,6),$C115,0)</f>
        <v>9.3298287325127767</v>
      </c>
      <c r="F115" s="12">
        <f>[1]!ripe(F$110,[1]!juhe($S$7,6),$C115,0)</f>
        <v>9.502014823162213</v>
      </c>
      <c r="G115" s="12">
        <f>[1]!ripe(G$110,[1]!juhe($S$7,6),$C115,0)</f>
        <v>9.6731233373995504</v>
      </c>
      <c r="H115" s="12">
        <f>[1]!ripe(H$110,[1]!juhe($S$7,6),$C115,0)</f>
        <v>9.8431058025297169</v>
      </c>
      <c r="I115" s="12">
        <f>[1]!ripe(I$110,[1]!juhe($S$7,6),$C115,0)</f>
        <v>10.011935016883555</v>
      </c>
      <c r="J115" s="12">
        <f>[1]!ripe(J$110,[1]!juhe($S$7,6),$C115,0)</f>
        <v>10.179565184596576</v>
      </c>
      <c r="K115" s="12">
        <f>[1]!ripe(K$110,[1]!juhe($S$7,6),$C115,0)</f>
        <v>10.345978372581964</v>
      </c>
      <c r="L115" s="12">
        <f>[1]!ripe(L$110,[1]!juhe($S$7,6),$C115,0)</f>
        <v>10.511154054527378</v>
      </c>
      <c r="M115" s="12">
        <f>[1]!ripe(M$110,[1]!juhe($S$7,6),$C115,0)</f>
        <v>10.675065965462361</v>
      </c>
      <c r="N115" s="12">
        <f>[1]!ripe(N$110,[1]!juhe($S$7,6),$C115,0)</f>
        <v>10.837713312344802</v>
      </c>
      <c r="O115" s="146"/>
      <c r="Q115"/>
      <c r="R115"/>
      <c r="S115"/>
      <c r="T115"/>
      <c r="U115"/>
      <c r="V115"/>
      <c r="W115"/>
      <c r="X115"/>
      <c r="Y115"/>
    </row>
    <row r="116" spans="1:28" x14ac:dyDescent="0.2">
      <c r="A116" s="118"/>
      <c r="B116" s="130"/>
      <c r="C116" s="116">
        <f>Visangud!K85</f>
        <v>0</v>
      </c>
      <c r="D116" s="10" t="s">
        <v>31</v>
      </c>
      <c r="E116" s="12" t="e">
        <f>[1]!ripe(E$110,[1]!juhe($S$7,6),$C116,0)</f>
        <v>#VALUE!</v>
      </c>
      <c r="F116" s="12" t="e">
        <f>[1]!ripe(F$110,[1]!juhe($S$7,6),$C116,0)</f>
        <v>#VALUE!</v>
      </c>
      <c r="G116" s="12" t="e">
        <f>[1]!ripe(G$110,[1]!juhe($S$7,6),$C116,0)</f>
        <v>#VALUE!</v>
      </c>
      <c r="H116" s="12" t="e">
        <f>[1]!ripe(H$110,[1]!juhe($S$7,6),$C116,0)</f>
        <v>#VALUE!</v>
      </c>
      <c r="I116" s="12" t="e">
        <f>[1]!ripe(I$110,[1]!juhe($S$7,6),$C116,0)</f>
        <v>#VALUE!</v>
      </c>
      <c r="J116" s="12" t="e">
        <f>[1]!ripe(J$110,[1]!juhe($S$7,6),$C116,0)</f>
        <v>#VALUE!</v>
      </c>
      <c r="K116" s="12" t="e">
        <f>[1]!ripe(K$110,[1]!juhe($S$7,6),$C116,0)</f>
        <v>#VALUE!</v>
      </c>
      <c r="L116" s="12" t="e">
        <f>[1]!ripe(L$110,[1]!juhe($S$7,6),$C116,0)</f>
        <v>#VALUE!</v>
      </c>
      <c r="M116" s="12" t="e">
        <f>[1]!ripe(M$110,[1]!juhe($S$7,6),$C116,0)</f>
        <v>#VALUE!</v>
      </c>
      <c r="N116" s="12" t="e">
        <f>[1]!ripe(N$110,[1]!juhe($S$7,6),$C116,0)</f>
        <v>#VALUE!</v>
      </c>
      <c r="O116" s="146"/>
      <c r="Q116"/>
      <c r="R116"/>
      <c r="S116"/>
      <c r="T116"/>
      <c r="U116"/>
      <c r="V116"/>
      <c r="W116"/>
      <c r="X116"/>
      <c r="Y116"/>
    </row>
    <row r="117" spans="1:28" s="128" customFormat="1" hidden="1" x14ac:dyDescent="0.2">
      <c r="A117" s="220">
        <v>1</v>
      </c>
      <c r="B117" s="221" t="str">
        <f>Q118</f>
        <v>128Y- 133Y</v>
      </c>
      <c r="C117" s="222">
        <f>R118</f>
        <v>408.36004786668212</v>
      </c>
      <c r="D117" s="133" t="s">
        <v>137</v>
      </c>
      <c r="E117" s="134">
        <f>[1]!Olekuvorrand($C117,$S118,$X118,$W118,$V118,E$4,[1]!juhe($S118,6),TRUE)</f>
        <v>133.56465101242065</v>
      </c>
      <c r="F117" s="134">
        <f>[1]!Olekuvorrand($C117,$S118,$X118,$W118,$V118,F$4,[1]!juhe($S118,6),TRUE)</f>
        <v>130.94013929367065</v>
      </c>
      <c r="G117" s="134">
        <f>[1]!Olekuvorrand($C117,$S118,$X118,$W118,$V118,G$4,[1]!juhe($S118,6),TRUE)</f>
        <v>128.42994928359985</v>
      </c>
      <c r="H117" s="134">
        <f>[1]!Olekuvorrand($C117,$S118,$X118,$W118,$V118,H$4,[1]!juhe($S118,6),TRUE)</f>
        <v>126.02788209915161</v>
      </c>
      <c r="I117" s="134">
        <f>[1]!Olekuvorrand($C117,$S118,$X118,$W118,$V118,I$4,[1]!juhe($S118,6),TRUE)</f>
        <v>123.72821569442749</v>
      </c>
      <c r="J117" s="134">
        <f>[1]!Olekuvorrand($C117,$S118,$X118,$W118,$V118,J$4,[1]!juhe($S118,6),TRUE)</f>
        <v>121.5253472328186</v>
      </c>
      <c r="K117" s="134">
        <f>[1]!Olekuvorrand($C117,$S118,$X118,$W118,$V118,K$4,[1]!juhe($S118,6),TRUE)</f>
        <v>119.41379308700562</v>
      </c>
      <c r="L117" s="134">
        <f>[1]!Olekuvorrand($C117,$S118,$X118,$W118,$V118,L$4,[1]!juhe($S118,6),TRUE)</f>
        <v>117.38878488540649</v>
      </c>
      <c r="M117" s="134">
        <f>[1]!Olekuvorrand($C117,$S118,$X118,$W118,$V118,M$4,[1]!juhe($S118,6),TRUE)</f>
        <v>115.44543504714966</v>
      </c>
      <c r="N117" s="134">
        <f>[1]!Olekuvorrand($C117,$S118,$X118,$W118,$V118,N$4,[1]!juhe($S118,6),TRUE)</f>
        <v>113.57945203781128</v>
      </c>
      <c r="O117" s="236">
        <f>T118</f>
        <v>121.5253472328186</v>
      </c>
      <c r="Q117"/>
      <c r="R117"/>
      <c r="S117"/>
      <c r="T117"/>
      <c r="U117"/>
      <c r="V117"/>
      <c r="W117"/>
      <c r="X117"/>
      <c r="Y117"/>
    </row>
    <row r="118" spans="1:28" s="128" customFormat="1" x14ac:dyDescent="0.2">
      <c r="A118" s="220"/>
      <c r="B118" s="221"/>
      <c r="C118" s="222"/>
      <c r="D118" s="133" t="s">
        <v>32</v>
      </c>
      <c r="E118" s="134">
        <f>E117*[1]!juhe($S118,2)/10</f>
        <v>896.21880829334259</v>
      </c>
      <c r="F118" s="134">
        <f>F117*[1]!juhe($S118,2)/10</f>
        <v>878.60833466053009</v>
      </c>
      <c r="G118" s="134">
        <f>G117*[1]!juhe($S118,2)/10</f>
        <v>861.76495969295502</v>
      </c>
      <c r="H118" s="134">
        <f>H117*[1]!juhe($S118,2)/10</f>
        <v>845.64708888530731</v>
      </c>
      <c r="I118" s="134">
        <f>I117*[1]!juhe($S118,2)/10</f>
        <v>830.21632730960846</v>
      </c>
      <c r="J118" s="134">
        <f>J117*[1]!juhe($S118,2)/10</f>
        <v>815.43507993221272</v>
      </c>
      <c r="K118" s="134">
        <f>K117*[1]!juhe($S118,2)/10</f>
        <v>801.26655161380756</v>
      </c>
      <c r="L118" s="134">
        <f>L117*[1]!juhe($S118,2)/10</f>
        <v>787.67874658107746</v>
      </c>
      <c r="M118" s="134">
        <f>M117*[1]!juhe($S118,2)/10</f>
        <v>774.63886916637409</v>
      </c>
      <c r="N118" s="134">
        <f>N117*[1]!juhe($S118,2)/10</f>
        <v>762.11812317371357</v>
      </c>
      <c r="O118" s="236"/>
      <c r="Q118" s="137" t="str">
        <f>'Trossi rež'!L$3</f>
        <v>128Y- 133Y</v>
      </c>
      <c r="R118" s="55">
        <f>'Trossi rež'!L$4</f>
        <v>408.36004786668212</v>
      </c>
      <c r="S118" s="3" t="str">
        <f>'Trossi rež'!L$5</f>
        <v>9,9-S1A - 19</v>
      </c>
      <c r="T118" s="3">
        <f>'Trossi rež'!L$8</f>
        <v>121.5253472328186</v>
      </c>
      <c r="U118">
        <f>'Trossi rež'!L$17</f>
        <v>6</v>
      </c>
      <c r="V118">
        <f>'Trossi rež'!L$18</f>
        <v>0.27750866028003185</v>
      </c>
      <c r="W118">
        <f>'Trossi rež'!L$19</f>
        <v>-5</v>
      </c>
      <c r="X118" s="3">
        <f>'Trossi rež'!L$20</f>
        <v>425.88871717453003</v>
      </c>
      <c r="Y118">
        <v>1</v>
      </c>
    </row>
    <row r="119" spans="1:28" s="128" customFormat="1" x14ac:dyDescent="0.2">
      <c r="A119" s="220"/>
      <c r="B119" s="221"/>
      <c r="C119" s="222"/>
      <c r="D119" s="133" t="s">
        <v>31</v>
      </c>
      <c r="E119" s="135">
        <f>[1]!ripe([1]!Olekuvorrand($C117,$S118,$X118,$W118,$V118,E$4,[1]!juhe($S118,6),TRUE),[1]!juhe($S118,6),$C117,0)</f>
        <v>8.3494670160540601</v>
      </c>
      <c r="F119" s="135">
        <f>[1]!ripe([1]!Olekuvorrand($C117,$S118,$X118,$W118,$V118,F$4,[1]!juhe($S118,6),TRUE),[1]!juhe($S118,6),$C117,0)</f>
        <v>8.5168203894898689</v>
      </c>
      <c r="G119" s="135">
        <f>[1]!ripe([1]!Olekuvorrand($C117,$S118,$X118,$W118,$V118,G$4,[1]!juhe($S118,6),TRUE),[1]!juhe($S118,6),$C117,0)</f>
        <v>8.6832834113824955</v>
      </c>
      <c r="H119" s="135">
        <f>[1]!ripe([1]!Olekuvorrand($C117,$S118,$X118,$W118,$V118,H$4,[1]!juhe($S118,6),TRUE),[1]!juhe($S118,6),$C117,0)</f>
        <v>8.8487851224985796</v>
      </c>
      <c r="I119" s="135">
        <f>[1]!ripe([1]!Olekuvorrand($C117,$S118,$X118,$W118,$V118,I$4,[1]!juhe($S118,6),TRUE),[1]!juhe($S118,6),$C117,0)</f>
        <v>9.0132524895790951</v>
      </c>
      <c r="J119" s="135">
        <f>[1]!ripe([1]!Olekuvorrand($C117,$S118,$X118,$W118,$V118,J$4,[1]!juhe($S118,6),TRUE),[1]!juhe($S118,6),$C117,0)</f>
        <v>9.1766341222830388</v>
      </c>
      <c r="K119" s="135">
        <f>[1]!ripe([1]!Olekuvorrand($C117,$S118,$X118,$W118,$V118,K$4,[1]!juhe($S118,6),TRUE),[1]!juhe($S118,6),$C117,0)</f>
        <v>9.3389014728511377</v>
      </c>
      <c r="L119" s="135">
        <f>[1]!ripe([1]!Olekuvorrand($C117,$S118,$X118,$W118,$V118,L$4,[1]!juhe($S118,6),TRUE),[1]!juhe($S118,6),$C117,0)</f>
        <v>9.5000016332703012</v>
      </c>
      <c r="M119" s="135">
        <f>[1]!ripe([1]!Olekuvorrand($C117,$S118,$X118,$W118,$V118,M$4,[1]!juhe($S118,6),TRUE),[1]!juhe($S118,6),$C117,0)</f>
        <v>9.6599198373111577</v>
      </c>
      <c r="N119" s="135">
        <f>[1]!ripe([1]!Olekuvorrand($C117,$S118,$X118,$W118,$V118,N$4,[1]!juhe($S118,6),TRUE),[1]!juhe($S118,6),$C117,0)</f>
        <v>9.8186214859332406</v>
      </c>
      <c r="O119" s="236"/>
      <c r="Q119"/>
      <c r="R119"/>
      <c r="S119"/>
      <c r="T119"/>
      <c r="U119"/>
      <c r="V119"/>
      <c r="W119"/>
      <c r="X119"/>
      <c r="Y119"/>
    </row>
    <row r="120" spans="1:28" s="128" customFormat="1" x14ac:dyDescent="0.2">
      <c r="A120" s="220"/>
      <c r="B120" s="221"/>
      <c r="C120" s="222"/>
      <c r="D120" s="133" t="s">
        <v>247</v>
      </c>
      <c r="E120" s="135">
        <f>[1]!ripe([1]!Olekuvorrand($C117,$S118,$X118,$W118,$V118,E$4,[1]!juhe($S118,6)),[1]!juhe($S118,6),$C117,0)</f>
        <v>8.3494670160540601</v>
      </c>
      <c r="F120" s="135">
        <f>[1]!ripe([1]!Olekuvorrand($C117,$S118,$X118,$W118,$V118,F$4,[1]!juhe($S118,6)),[1]!juhe($S118,6),$C117,0)</f>
        <v>8.5168203894898689</v>
      </c>
      <c r="G120" s="135">
        <f>[1]!ripe([1]!Olekuvorrand($C117,$S118,$X118,$W118,$V118,G$4,[1]!juhe($S118,6)),[1]!juhe($S118,6),$C117,0)</f>
        <v>8.6832834113824955</v>
      </c>
      <c r="H120" s="135">
        <f>[1]!ripe([1]!Olekuvorrand($C117,$S118,$X118,$W118,$V118,H$4,[1]!juhe($S118,6)),[1]!juhe($S118,6),$C117,0)</f>
        <v>8.8487851224985796</v>
      </c>
      <c r="I120" s="135">
        <f>[1]!ripe([1]!Olekuvorrand($C117,$S118,$X118,$W118,$V118,I$4,[1]!juhe($S118,6)),[1]!juhe($S118,6),$C117,0)</f>
        <v>9.0132524895790951</v>
      </c>
      <c r="J120" s="135">
        <f>[1]!ripe([1]!Olekuvorrand($C117,$S118,$X118,$W118,$V118,J$4,[1]!juhe($S118,6)),[1]!juhe($S118,6),$C117,0)</f>
        <v>9.1766341222830388</v>
      </c>
      <c r="K120" s="135">
        <f>[1]!ripe([1]!Olekuvorrand($C117,$S118,$X118,$W118,$V118,K$4,[1]!juhe($S118,6)),[1]!juhe($S118,6),$C117,0)</f>
        <v>9.3389014728511377</v>
      </c>
      <c r="L120" s="135">
        <f>[1]!ripe([1]!Olekuvorrand($C117,$S118,$X118,$W118,$V118,L$4,[1]!juhe($S118,6)),[1]!juhe($S118,6),$C117,0)</f>
        <v>9.5000016332703012</v>
      </c>
      <c r="M120" s="135">
        <f>[1]!ripe([1]!Olekuvorrand($C117,$S118,$X118,$W118,$V118,M$4,[1]!juhe($S118,6)),[1]!juhe($S118,6),$C117,0)</f>
        <v>9.6599198373111577</v>
      </c>
      <c r="N120" s="135">
        <f>[1]!ripe([1]!Olekuvorrand($C117,$S118,$X118,$W118,$V118,N$4,[1]!juhe($S118,6)),[1]!juhe($S118,6),$C117,0)</f>
        <v>9.8186214859332406</v>
      </c>
      <c r="O120" s="236"/>
      <c r="Q120"/>
      <c r="R120"/>
      <c r="S120"/>
      <c r="T120"/>
      <c r="U120"/>
      <c r="V120"/>
      <c r="W120"/>
      <c r="X120"/>
      <c r="Y120"/>
      <c r="AB120" s="136"/>
    </row>
    <row r="121" spans="1:28" x14ac:dyDescent="0.2">
      <c r="A121" s="114"/>
      <c r="B121" s="116" t="str">
        <f>Visangud!C85</f>
        <v>128Y-129Y</v>
      </c>
      <c r="C121" s="116">
        <f>Visangud!L85</f>
        <v>358.29593321724337</v>
      </c>
      <c r="D121" s="10" t="s">
        <v>31</v>
      </c>
      <c r="E121" s="12">
        <f>[1]!ripe(E$117,[1]!juhe($S$7,6),$C121,0)</f>
        <v>6.427706218580739</v>
      </c>
      <c r="F121" s="12">
        <f>[1]!ripe(F$117,[1]!juhe($S$7,6),$C121,0)</f>
        <v>6.5565405881357659</v>
      </c>
      <c r="G121" s="12">
        <f>[1]!ripe(G$117,[1]!juhe($S$7,6),$C121,0)</f>
        <v>6.684689534520686</v>
      </c>
      <c r="H121" s="12">
        <f>[1]!ripe(H$117,[1]!juhe($S$7,6),$C121,0)</f>
        <v>6.812098430882715</v>
      </c>
      <c r="I121" s="12">
        <f>[1]!ripe(I$117,[1]!juhe($S$7,6),$C121,0)</f>
        <v>6.9387110537129368</v>
      </c>
      <c r="J121" s="12">
        <f>[1]!ripe(J$117,[1]!juhe($S$7,6),$C121,0)</f>
        <v>7.0644878409634027</v>
      </c>
      <c r="K121" s="12">
        <f>[1]!ripe(K$117,[1]!juhe($S$7,6),$C121,0)</f>
        <v>7.1894068155894164</v>
      </c>
      <c r="L121" s="12">
        <f>[1]!ripe(L$117,[1]!juhe($S$7,6),$C121,0)</f>
        <v>7.3134272471869757</v>
      </c>
      <c r="M121" s="12">
        <f>[1]!ripe(M$117,[1]!juhe($S$7,6),$C121,0)</f>
        <v>7.4365377682060121</v>
      </c>
      <c r="N121" s="12">
        <f>[1]!ripe(N$117,[1]!juhe($S$7,6),$C121,0)</f>
        <v>7.558711743117918</v>
      </c>
      <c r="O121" s="145"/>
      <c r="Q121"/>
      <c r="R121"/>
      <c r="S121"/>
      <c r="T121"/>
      <c r="U121"/>
      <c r="V121"/>
      <c r="W121"/>
      <c r="X121"/>
      <c r="Y121"/>
      <c r="AB121" s="11"/>
    </row>
    <row r="122" spans="1:28" x14ac:dyDescent="0.2">
      <c r="A122" s="118"/>
      <c r="B122" s="116" t="str">
        <f>Visangud!C86</f>
        <v>129Y-130Y</v>
      </c>
      <c r="C122" s="116">
        <f>Visangud!L86</f>
        <v>430.97542514295236</v>
      </c>
      <c r="D122" s="10" t="s">
        <v>31</v>
      </c>
      <c r="E122" s="12">
        <f>[1]!ripe(E$117,[1]!juhe($S$7,6),$C122,0)</f>
        <v>9.2998785029425211</v>
      </c>
      <c r="F122" s="12">
        <f>[1]!ripe(F$117,[1]!juhe($S$7,6),$C122,0)</f>
        <v>9.4862815436417733</v>
      </c>
      <c r="G122" s="12">
        <f>[1]!ripe(G$117,[1]!juhe($S$7,6),$C122,0)</f>
        <v>9.671692884971403</v>
      </c>
      <c r="H122" s="12">
        <f>[1]!ripe(H$117,[1]!juhe($S$7,6),$C122,0)</f>
        <v>9.856033490479426</v>
      </c>
      <c r="I122" s="12">
        <f>[1]!ripe(I$117,[1]!juhe($S$7,6),$C122,0)</f>
        <v>10.039222013603924</v>
      </c>
      <c r="J122" s="12">
        <f>[1]!ripe(J$117,[1]!juhe($S$7,6),$C122,0)</f>
        <v>10.221201214292728</v>
      </c>
      <c r="K122" s="12">
        <f>[1]!ripe(K$117,[1]!juhe($S$7,6),$C122,0)</f>
        <v>10.401939295223658</v>
      </c>
      <c r="L122" s="12">
        <f>[1]!ripe(L$117,[1]!juhe($S$7,6),$C122,0)</f>
        <v>10.58137732591736</v>
      </c>
      <c r="M122" s="12">
        <f>[1]!ripe(M$117,[1]!juhe($S$7,6),$C122,0)</f>
        <v>10.759498859319333</v>
      </c>
      <c r="N122" s="12">
        <f>[1]!ripe(N$117,[1]!juhe($S$7,6),$C122,0)</f>
        <v>10.936265358014905</v>
      </c>
      <c r="O122" s="146"/>
      <c r="Q122"/>
      <c r="R122"/>
      <c r="S122"/>
      <c r="T122"/>
      <c r="U122"/>
      <c r="V122"/>
      <c r="W122"/>
      <c r="X122"/>
      <c r="Y122"/>
    </row>
    <row r="123" spans="1:28" x14ac:dyDescent="0.2">
      <c r="A123" s="118"/>
      <c r="B123" s="116" t="str">
        <f>Visangud!C87</f>
        <v>130Y-131Y</v>
      </c>
      <c r="C123" s="116">
        <f>Visangud!L87</f>
        <v>417.90286030752526</v>
      </c>
      <c r="D123" s="10" t="s">
        <v>31</v>
      </c>
      <c r="E123" s="12">
        <f>[1]!ripe(E$117,[1]!juhe($S$7,6),$C123,0)</f>
        <v>8.7442577097718672</v>
      </c>
      <c r="F123" s="12">
        <f>[1]!ripe(F$117,[1]!juhe($S$7,6),$C123,0)</f>
        <v>8.9195241097838274</v>
      </c>
      <c r="G123" s="12">
        <f>[1]!ripe(G$117,[1]!juhe($S$7,6),$C123,0)</f>
        <v>9.0938580594572329</v>
      </c>
      <c r="H123" s="12">
        <f>[1]!ripe(H$117,[1]!juhe($S$7,6),$C123,0)</f>
        <v>9.267185244369113</v>
      </c>
      <c r="I123" s="12">
        <f>[1]!ripe(I$117,[1]!juhe($S$7,6),$C123,0)</f>
        <v>9.4394291780039747</v>
      </c>
      <c r="J123" s="12">
        <f>[1]!ripe(J$117,[1]!juhe($S$7,6),$C123,0)</f>
        <v>9.6105360401138089</v>
      </c>
      <c r="K123" s="12">
        <f>[1]!ripe(K$117,[1]!juhe($S$7,6),$C123,0)</f>
        <v>9.780475933105917</v>
      </c>
      <c r="L123" s="12">
        <f>[1]!ripe(L$117,[1]!juhe($S$7,6),$C123,0)</f>
        <v>9.9491934472995958</v>
      </c>
      <c r="M123" s="12">
        <f>[1]!ripe(M$117,[1]!juhe($S$7,6),$C123,0)</f>
        <v>10.116673118268821</v>
      </c>
      <c r="N123" s="12">
        <f>[1]!ripe(N$117,[1]!juhe($S$7,6),$C123,0)</f>
        <v>10.282878711014906</v>
      </c>
      <c r="O123" s="146"/>
      <c r="Q123"/>
      <c r="R123"/>
      <c r="S123"/>
      <c r="T123"/>
      <c r="U123"/>
      <c r="V123"/>
      <c r="W123"/>
      <c r="X123"/>
      <c r="Y123"/>
    </row>
    <row r="124" spans="1:28" x14ac:dyDescent="0.2">
      <c r="A124" s="118"/>
      <c r="B124" s="116" t="str">
        <f>Visangud!C88</f>
        <v>131Y-132Y</v>
      </c>
      <c r="C124" s="116">
        <f>Visangud!L88</f>
        <v>450.38507029547009</v>
      </c>
      <c r="D124" s="10" t="s">
        <v>31</v>
      </c>
      <c r="E124" s="12">
        <f>[1]!ripe(E$117,[1]!juhe($S$7,6),$C124,0)</f>
        <v>10.156410196672544</v>
      </c>
      <c r="F124" s="12">
        <f>[1]!ripe(F$117,[1]!juhe($S$7,6),$C124,0)</f>
        <v>10.359981215654097</v>
      </c>
      <c r="G124" s="12">
        <f>[1]!ripe(G$117,[1]!juhe($S$7,6),$C124,0)</f>
        <v>10.562469198380233</v>
      </c>
      <c r="H124" s="12">
        <f>[1]!ripe(H$117,[1]!juhe($S$7,6),$C124,0)</f>
        <v>10.763787829032246</v>
      </c>
      <c r="I124" s="12">
        <f>[1]!ripe(I$117,[1]!juhe($S$7,6),$C124,0)</f>
        <v>10.963848268917168</v>
      </c>
      <c r="J124" s="12">
        <f>[1]!ripe(J$117,[1]!juhe($S$7,6),$C124,0)</f>
        <v>11.162588006094735</v>
      </c>
      <c r="K124" s="12">
        <f>[1]!ripe(K$117,[1]!juhe($S$7,6),$C124,0)</f>
        <v>11.359972314665338</v>
      </c>
      <c r="L124" s="12">
        <f>[1]!ripe(L$117,[1]!juhe($S$7,6),$C124,0)</f>
        <v>11.555936836570838</v>
      </c>
      <c r="M124" s="12">
        <f>[1]!ripe(M$117,[1]!juhe($S$7,6),$C124,0)</f>
        <v>11.750463609960226</v>
      </c>
      <c r="N124" s="12">
        <f>[1]!ripe(N$117,[1]!juhe($S$7,6),$C124,0)</f>
        <v>11.943510548069552</v>
      </c>
      <c r="O124" s="146"/>
      <c r="Q124"/>
      <c r="R124"/>
      <c r="S124"/>
      <c r="T124"/>
      <c r="U124"/>
      <c r="V124"/>
      <c r="W124"/>
      <c r="X124"/>
      <c r="Y124"/>
    </row>
    <row r="125" spans="1:28" x14ac:dyDescent="0.2">
      <c r="A125" s="118"/>
      <c r="B125" s="116" t="str">
        <f>Visangud!C89</f>
        <v>132Y-133Y</v>
      </c>
      <c r="C125" s="116">
        <f>Visangud!L89</f>
        <v>357.25802284874538</v>
      </c>
      <c r="D125" s="10" t="s">
        <v>31</v>
      </c>
      <c r="E125" s="12">
        <f>[1]!ripe(E$117,[1]!juhe($S$7,6),$C125,0)</f>
        <v>6.3905206437901558</v>
      </c>
      <c r="F125" s="12">
        <f>[1]!ripe(F$117,[1]!juhe($S$7,6),$C125,0)</f>
        <v>6.5186096805745528</v>
      </c>
      <c r="G125" s="12">
        <f>[1]!ripe(G$117,[1]!juhe($S$7,6),$C125,0)</f>
        <v>6.6460172594999039</v>
      </c>
      <c r="H125" s="12">
        <f>[1]!ripe(H$117,[1]!juhe($S$7,6),$C125,0)</f>
        <v>6.7726890697407649</v>
      </c>
      <c r="I125" s="12">
        <f>[1]!ripe(I$117,[1]!juhe($S$7,6),$C125,0)</f>
        <v>6.8985692130525429</v>
      </c>
      <c r="J125" s="12">
        <f>[1]!ripe(J$117,[1]!juhe($S$7,6),$C125,0)</f>
        <v>7.0236183562617018</v>
      </c>
      <c r="K125" s="12">
        <f>[1]!ripe(K$117,[1]!juhe($S$7,6),$C125,0)</f>
        <v>7.1478146494651744</v>
      </c>
      <c r="L125" s="12">
        <f>[1]!ripe(L$117,[1]!juhe($S$7,6),$C125,0)</f>
        <v>7.2711175978925482</v>
      </c>
      <c r="M125" s="12">
        <f>[1]!ripe(M$117,[1]!juhe($S$7,6),$C125,0)</f>
        <v>7.39351589975732</v>
      </c>
      <c r="N125" s="12">
        <f>[1]!ripe(N$117,[1]!juhe($S$7,6),$C125,0)</f>
        <v>7.5149830736227781</v>
      </c>
      <c r="O125" s="146"/>
      <c r="Q125"/>
      <c r="R125"/>
      <c r="S125"/>
      <c r="T125"/>
      <c r="U125"/>
      <c r="V125"/>
      <c r="W125"/>
      <c r="X125"/>
      <c r="Y125"/>
    </row>
    <row r="126" spans="1:28" x14ac:dyDescent="0.2">
      <c r="A126" s="118"/>
      <c r="B126" s="130"/>
      <c r="C126" s="116">
        <f>Visangud!L90</f>
        <v>0</v>
      </c>
      <c r="D126" s="10" t="s">
        <v>31</v>
      </c>
      <c r="E126" s="12" t="e">
        <f>[1]!ripe(E$117,[1]!juhe($S$7,6),$C126,0)</f>
        <v>#VALUE!</v>
      </c>
      <c r="F126" s="12" t="e">
        <f>[1]!ripe(F$117,[1]!juhe($S$7,6),$C126,0)</f>
        <v>#VALUE!</v>
      </c>
      <c r="G126" s="12" t="e">
        <f>[1]!ripe(G$117,[1]!juhe($S$7,6),$C126,0)</f>
        <v>#VALUE!</v>
      </c>
      <c r="H126" s="12" t="e">
        <f>[1]!ripe(H$117,[1]!juhe($S$7,6),$C126,0)</f>
        <v>#VALUE!</v>
      </c>
      <c r="I126" s="12" t="e">
        <f>[1]!ripe(I$117,[1]!juhe($S$7,6),$C126,0)</f>
        <v>#VALUE!</v>
      </c>
      <c r="J126" s="12" t="e">
        <f>[1]!ripe(J$117,[1]!juhe($S$7,6),$C126,0)</f>
        <v>#VALUE!</v>
      </c>
      <c r="K126" s="12" t="e">
        <f>[1]!ripe(K$117,[1]!juhe($S$7,6),$C126,0)</f>
        <v>#VALUE!</v>
      </c>
      <c r="L126" s="12" t="e">
        <f>[1]!ripe(L$117,[1]!juhe($S$7,6),$C126,0)</f>
        <v>#VALUE!</v>
      </c>
      <c r="M126" s="12" t="e">
        <f>[1]!ripe(M$117,[1]!juhe($S$7,6),$C126,0)</f>
        <v>#VALUE!</v>
      </c>
      <c r="N126" s="12" t="e">
        <f>[1]!ripe(N$117,[1]!juhe($S$7,6),$C126,0)</f>
        <v>#VALUE!</v>
      </c>
      <c r="O126" s="146"/>
      <c r="Q126"/>
      <c r="R126"/>
      <c r="S126"/>
      <c r="T126"/>
      <c r="U126"/>
      <c r="V126"/>
      <c r="W126"/>
      <c r="X126"/>
      <c r="Y126"/>
    </row>
    <row r="127" spans="1:28" s="128" customFormat="1" hidden="1" x14ac:dyDescent="0.2">
      <c r="A127" s="220">
        <v>1</v>
      </c>
      <c r="B127" s="221" t="str">
        <f>Q128</f>
        <v>133Y- 136Y</v>
      </c>
      <c r="C127" s="222">
        <f>R128</f>
        <v>486.46286184943875</v>
      </c>
      <c r="D127" s="133" t="s">
        <v>137</v>
      </c>
      <c r="E127" s="134">
        <f>[1]!Olekuvorrand($C127,$S128,$X128,$W128,$V128,E$4,[1]!juhe($S128,6),TRUE)</f>
        <v>123.57062101364136</v>
      </c>
      <c r="F127" s="134">
        <f>[1]!Olekuvorrand($C127,$S128,$X128,$W128,$V128,F$4,[1]!juhe($S128,6),TRUE)</f>
        <v>121.91277742385864</v>
      </c>
      <c r="G127" s="134">
        <f>[1]!Olekuvorrand($C127,$S128,$X128,$W128,$V128,G$4,[1]!juhe($S128,6),TRUE)</f>
        <v>120.31012773513794</v>
      </c>
      <c r="H127" s="134">
        <f>[1]!Olekuvorrand($C127,$S128,$X128,$W128,$V128,H$4,[1]!juhe($S128,6),TRUE)</f>
        <v>118.76028776168823</v>
      </c>
      <c r="I127" s="134">
        <f>[1]!Olekuvorrand($C127,$S128,$X128,$W128,$V128,I$4,[1]!juhe($S128,6),TRUE)</f>
        <v>117.2606348991394</v>
      </c>
      <c r="J127" s="134">
        <f>[1]!Olekuvorrand($C127,$S128,$X128,$W128,$V128,J$4,[1]!juhe($S128,6),TRUE)</f>
        <v>115.80902338027954</v>
      </c>
      <c r="K127" s="134">
        <f>[1]!Olekuvorrand($C127,$S128,$X128,$W128,$V128,K$4,[1]!juhe($S128,6),TRUE)</f>
        <v>114.40306901931763</v>
      </c>
      <c r="L127" s="134">
        <f>[1]!Olekuvorrand($C127,$S128,$X128,$W128,$V128,L$4,[1]!juhe($S128,6),TRUE)</f>
        <v>113.0407452583313</v>
      </c>
      <c r="M127" s="134">
        <f>[1]!Olekuvorrand($C127,$S128,$X128,$W128,$V128,M$4,[1]!juhe($S128,6),TRUE)</f>
        <v>111.72026395797729</v>
      </c>
      <c r="N127" s="134">
        <f>[1]!Olekuvorrand($C127,$S128,$X128,$W128,$V128,N$4,[1]!juhe($S128,6),TRUE)</f>
        <v>110.4394793510437</v>
      </c>
      <c r="O127" s="236">
        <f>T128</f>
        <v>115.80902338027954</v>
      </c>
      <c r="Q127"/>
      <c r="R127"/>
      <c r="S127"/>
      <c r="T127"/>
      <c r="U127"/>
      <c r="V127"/>
      <c r="W127"/>
      <c r="X127"/>
      <c r="Y127"/>
    </row>
    <row r="128" spans="1:28" s="128" customFormat="1" x14ac:dyDescent="0.2">
      <c r="A128" s="220"/>
      <c r="B128" s="221"/>
      <c r="C128" s="222"/>
      <c r="D128" s="133" t="s">
        <v>32</v>
      </c>
      <c r="E128" s="134">
        <f>E127*[1]!juhe($S128,2)/10</f>
        <v>829.15886700153351</v>
      </c>
      <c r="F128" s="134">
        <f>F127*[1]!juhe($S128,2)/10</f>
        <v>818.03473651409138</v>
      </c>
      <c r="G128" s="134">
        <f>G127*[1]!juhe($S128,2)/10</f>
        <v>807.28095710277546</v>
      </c>
      <c r="H128" s="134">
        <f>H127*[1]!juhe($S128,2)/10</f>
        <v>796.88153088092793</v>
      </c>
      <c r="I128" s="134">
        <f>I127*[1]!juhe($S128,2)/10</f>
        <v>786.81886017322529</v>
      </c>
      <c r="J128" s="134">
        <f>J127*[1]!juhe($S128,2)/10</f>
        <v>777.07854688167561</v>
      </c>
      <c r="K128" s="134">
        <f>K127*[1]!juhe($S128,2)/10</f>
        <v>767.64459311962116</v>
      </c>
      <c r="L128" s="134">
        <f>L127*[1]!juhe($S128,2)/10</f>
        <v>758.5034006834029</v>
      </c>
      <c r="M128" s="134">
        <f>M127*[1]!juhe($S128,2)/10</f>
        <v>749.64297115802754</v>
      </c>
      <c r="N128" s="134">
        <f>N127*[1]!juhe($S128,2)/10</f>
        <v>741.04890644550312</v>
      </c>
      <c r="O128" s="236"/>
      <c r="Q128" s="137" t="str">
        <f>'Trossi rež'!M$3</f>
        <v>133Y- 136Y</v>
      </c>
      <c r="R128" s="55">
        <f>'Trossi rež'!M$4</f>
        <v>486.46286184943875</v>
      </c>
      <c r="S128" s="3" t="str">
        <f>'Trossi rež'!M$5</f>
        <v>9,9-S1A - 19</v>
      </c>
      <c r="T128" s="3">
        <f>'Trossi rež'!M$8</f>
        <v>115.80902338027954</v>
      </c>
      <c r="U128">
        <f>'Trossi rež'!M$17</f>
        <v>6</v>
      </c>
      <c r="V128">
        <f>'Trossi rež'!M$18</f>
        <v>0.27305826467589589</v>
      </c>
      <c r="W128">
        <f>'Trossi rež'!M$19</f>
        <v>-5</v>
      </c>
      <c r="X128" s="3">
        <f>'Trossi rež'!M$20</f>
        <v>439.01699781417847</v>
      </c>
      <c r="Y128">
        <v>1</v>
      </c>
    </row>
    <row r="129" spans="1:28" s="128" customFormat="1" x14ac:dyDescent="0.2">
      <c r="A129" s="220"/>
      <c r="B129" s="221"/>
      <c r="C129" s="222"/>
      <c r="D129" s="133" t="s">
        <v>31</v>
      </c>
      <c r="E129" s="135">
        <f>[1]!ripe([1]!Olekuvorrand($C127,$S128,$X128,$W128,$V128,E$4,[1]!juhe($S128,6),TRUE),[1]!juhe($S128,6),$C127,0)</f>
        <v>12.8070158383311</v>
      </c>
      <c r="F129" s="135">
        <f>[1]!ripe([1]!Olekuvorrand($C127,$S128,$X128,$W128,$V128,F$4,[1]!juhe($S128,6),TRUE),[1]!juhe($S128,6),$C127,0)</f>
        <v>12.981173375879481</v>
      </c>
      <c r="G129" s="135">
        <f>[1]!ripe([1]!Olekuvorrand($C127,$S128,$X128,$W128,$V128,G$4,[1]!juhe($S128,6),TRUE),[1]!juhe($S128,6),$C127,0)</f>
        <v>13.154095422108899</v>
      </c>
      <c r="H129" s="135">
        <f>[1]!ripe([1]!Olekuvorrand($C127,$S128,$X128,$W128,$V128,H$4,[1]!juhe($S128,6),TRUE),[1]!juhe($S128,6),$C127,0)</f>
        <v>13.325758385242379</v>
      </c>
      <c r="I129" s="135">
        <f>[1]!ripe([1]!Olekuvorrand($C127,$S128,$X128,$W128,$V128,I$4,[1]!juhe($S128,6),TRUE),[1]!juhe($S128,6),$C127,0)</f>
        <v>13.496182259590762</v>
      </c>
      <c r="J129" s="135">
        <f>[1]!ripe([1]!Olekuvorrand($C127,$S128,$X128,$W128,$V128,J$4,[1]!juhe($S128,6),TRUE),[1]!juhe($S128,6),$C127,0)</f>
        <v>13.665350542482873</v>
      </c>
      <c r="K129" s="135">
        <f>[1]!ripe([1]!Olekuvorrand($C127,$S128,$X128,$W128,$V128,K$4,[1]!juhe($S128,6),TRUE),[1]!juhe($S128,6),$C127,0)</f>
        <v>13.833290610472071</v>
      </c>
      <c r="L129" s="135">
        <f>[1]!ripe([1]!Olekuvorrand($C127,$S128,$X128,$W128,$V128,L$4,[1]!juhe($S128,6),TRUE),[1]!juhe($S128,6),$C127,0)</f>
        <v>14.000004129992911</v>
      </c>
      <c r="M129" s="135">
        <f>[1]!ripe([1]!Olekuvorrand($C127,$S128,$X128,$W128,$V128,M$4,[1]!juhe($S128,6),TRUE),[1]!juhe($S128,6),$C127,0)</f>
        <v>14.165477635009763</v>
      </c>
      <c r="N129" s="135">
        <f>[1]!ripe([1]!Olekuvorrand($C127,$S128,$X128,$W128,$V128,N$4,[1]!juhe($S128,6),TRUE),[1]!juhe($S128,6),$C127,0)</f>
        <v>14.32975698340395</v>
      </c>
      <c r="O129" s="236"/>
      <c r="Q129"/>
      <c r="R129"/>
      <c r="S129"/>
      <c r="T129"/>
      <c r="U129"/>
      <c r="V129"/>
      <c r="W129"/>
      <c r="X129"/>
      <c r="Y129"/>
    </row>
    <row r="130" spans="1:28" s="128" customFormat="1" x14ac:dyDescent="0.2">
      <c r="A130" s="220"/>
      <c r="B130" s="221"/>
      <c r="C130" s="222"/>
      <c r="D130" s="133" t="s">
        <v>247</v>
      </c>
      <c r="E130" s="135">
        <f>[1]!ripe([1]!Olekuvorrand($C127,$S128,$X128,$W128,$V128,E$4,[1]!juhe($S128,6)),[1]!juhe($S128,6),$C127,0)</f>
        <v>12.8070158383311</v>
      </c>
      <c r="F130" s="135">
        <f>[1]!ripe([1]!Olekuvorrand($C127,$S128,$X128,$W128,$V128,F$4,[1]!juhe($S128,6)),[1]!juhe($S128,6),$C127,0)</f>
        <v>12.981173375879481</v>
      </c>
      <c r="G130" s="135">
        <f>[1]!ripe([1]!Olekuvorrand($C127,$S128,$X128,$W128,$V128,G$4,[1]!juhe($S128,6)),[1]!juhe($S128,6),$C127,0)</f>
        <v>13.154095422108899</v>
      </c>
      <c r="H130" s="135">
        <f>[1]!ripe([1]!Olekuvorrand($C127,$S128,$X128,$W128,$V128,H$4,[1]!juhe($S128,6)),[1]!juhe($S128,6),$C127,0)</f>
        <v>13.325758385242379</v>
      </c>
      <c r="I130" s="135">
        <f>[1]!ripe([1]!Olekuvorrand($C127,$S128,$X128,$W128,$V128,I$4,[1]!juhe($S128,6)),[1]!juhe($S128,6),$C127,0)</f>
        <v>13.496182259590762</v>
      </c>
      <c r="J130" s="135">
        <f>[1]!ripe([1]!Olekuvorrand($C127,$S128,$X128,$W128,$V128,J$4,[1]!juhe($S128,6)),[1]!juhe($S128,6),$C127,0)</f>
        <v>13.665350542482873</v>
      </c>
      <c r="K130" s="135">
        <f>[1]!ripe([1]!Olekuvorrand($C127,$S128,$X128,$W128,$V128,K$4,[1]!juhe($S128,6)),[1]!juhe($S128,6),$C127,0)</f>
        <v>13.833290610472071</v>
      </c>
      <c r="L130" s="135">
        <f>[1]!ripe([1]!Olekuvorrand($C127,$S128,$X128,$W128,$V128,L$4,[1]!juhe($S128,6)),[1]!juhe($S128,6),$C127,0)</f>
        <v>14.000004129992911</v>
      </c>
      <c r="M130" s="135">
        <f>[1]!ripe([1]!Olekuvorrand($C127,$S128,$X128,$W128,$V128,M$4,[1]!juhe($S128,6)),[1]!juhe($S128,6),$C127,0)</f>
        <v>14.165477635009763</v>
      </c>
      <c r="N130" s="135">
        <f>[1]!ripe([1]!Olekuvorrand($C127,$S128,$X128,$W128,$V128,N$4,[1]!juhe($S128,6)),[1]!juhe($S128,6),$C127,0)</f>
        <v>14.32975698340395</v>
      </c>
      <c r="O130" s="236"/>
      <c r="Q130"/>
      <c r="R130"/>
      <c r="S130"/>
      <c r="T130"/>
      <c r="U130"/>
      <c r="V130"/>
      <c r="W130"/>
      <c r="X130"/>
      <c r="Y130"/>
      <c r="AB130" s="136"/>
    </row>
    <row r="131" spans="1:28" x14ac:dyDescent="0.2">
      <c r="A131" s="114"/>
      <c r="B131" s="116" t="str">
        <f>Visangud!C90</f>
        <v>133Y-134Y</v>
      </c>
      <c r="C131" s="116">
        <f>Visangud!M90</f>
        <v>474.22971982987457</v>
      </c>
      <c r="D131" s="10" t="s">
        <v>31</v>
      </c>
      <c r="E131" s="12">
        <f>[1]!ripe(E$127,[1]!juhe($S$7,6),$C131,0)</f>
        <v>12.170995474990937</v>
      </c>
      <c r="F131" s="12">
        <f>[1]!ripe(F$127,[1]!juhe($S$7,6),$C131,0)</f>
        <v>12.336504023445508</v>
      </c>
      <c r="G131" s="12">
        <f>[1]!ripe(G$127,[1]!juhe($S$7,6),$C131,0)</f>
        <v>12.500838437391129</v>
      </c>
      <c r="H131" s="12">
        <f>[1]!ripe(H$127,[1]!juhe($S$7,6),$C131,0)</f>
        <v>12.663976296662597</v>
      </c>
      <c r="I131" s="12">
        <f>[1]!ripe(I$127,[1]!juhe($S$7,6),$C131,0)</f>
        <v>12.825936602615878</v>
      </c>
      <c r="J131" s="12">
        <f>[1]!ripe(J$127,[1]!juhe($S$7,6),$C131,0)</f>
        <v>12.986703672133311</v>
      </c>
      <c r="K131" s="12">
        <f>[1]!ripe(K$127,[1]!juhe($S$7,6),$C131,0)</f>
        <v>13.146303522197412</v>
      </c>
      <c r="L131" s="12">
        <f>[1]!ripe(L$127,[1]!juhe($S$7,6),$C131,0)</f>
        <v>13.304737736484475</v>
      </c>
      <c r="M131" s="12">
        <f>[1]!ripe(M$127,[1]!juhe($S$7,6),$C131,0)</f>
        <v>13.46199351770739</v>
      </c>
      <c r="N131" s="12">
        <f>[1]!ripe(N$127,[1]!juhe($S$7,6),$C131,0)</f>
        <v>13.618114446359309</v>
      </c>
      <c r="O131" s="145"/>
      <c r="Q131"/>
      <c r="R131"/>
      <c r="S131"/>
      <c r="T131"/>
      <c r="U131"/>
      <c r="V131"/>
      <c r="W131"/>
      <c r="X131"/>
      <c r="Y131"/>
      <c r="AB131" s="11"/>
    </row>
    <row r="132" spans="1:28" x14ac:dyDescent="0.2">
      <c r="A132" s="118"/>
      <c r="B132" s="116" t="str">
        <f>Visangud!C91</f>
        <v>134Y-135Y</v>
      </c>
      <c r="C132" s="116">
        <f>Visangud!M91</f>
        <v>492.24752442860472</v>
      </c>
      <c r="D132" s="10" t="s">
        <v>31</v>
      </c>
      <c r="E132" s="12">
        <f>[1]!ripe(E$127,[1]!juhe($S$7,6),$C132,0)</f>
        <v>13.113410217915717</v>
      </c>
      <c r="F132" s="12">
        <f>[1]!ripe(F$127,[1]!juhe($S$7,6),$C132,0)</f>
        <v>13.291734291317626</v>
      </c>
      <c r="G132" s="12">
        <f>[1]!ripe(G$127,[1]!juhe($S$7,6),$C132,0)</f>
        <v>13.468793315570636</v>
      </c>
      <c r="H132" s="12">
        <f>[1]!ripe(H$127,[1]!juhe($S$7,6),$C132,0)</f>
        <v>13.644563134489328</v>
      </c>
      <c r="I132" s="12">
        <f>[1]!ripe(I$127,[1]!juhe($S$7,6),$C132,0)</f>
        <v>13.819064220727395</v>
      </c>
      <c r="J132" s="12">
        <f>[1]!ripe(J$127,[1]!juhe($S$7,6),$C132,0)</f>
        <v>13.99227967680461</v>
      </c>
      <c r="K132" s="12">
        <f>[1]!ripe(K$127,[1]!juhe($S$7,6),$C132,0)</f>
        <v>14.164237534229574</v>
      </c>
      <c r="L132" s="12">
        <f>[1]!ripe(L$127,[1]!juhe($S$7,6),$C132,0)</f>
        <v>14.334939499304536</v>
      </c>
      <c r="M132" s="12">
        <f>[1]!ripe(M$127,[1]!juhe($S$7,6),$C132,0)</f>
        <v>14.504371783833131</v>
      </c>
      <c r="N132" s="12">
        <f>[1]!ripe(N$127,[1]!juhe($S$7,6),$C132,0)</f>
        <v>14.672581342798241</v>
      </c>
      <c r="O132" s="146"/>
      <c r="Q132"/>
      <c r="R132"/>
      <c r="S132"/>
      <c r="T132"/>
      <c r="U132"/>
      <c r="V132"/>
      <c r="W132"/>
      <c r="X132"/>
      <c r="Y132"/>
    </row>
    <row r="133" spans="1:28" x14ac:dyDescent="0.2">
      <c r="A133" s="118"/>
      <c r="B133" s="116" t="str">
        <f>Visangud!C92</f>
        <v>135Y-136Y</v>
      </c>
      <c r="C133" s="116">
        <f>Visangud!M92</f>
        <v>492.24662023922019</v>
      </c>
      <c r="D133" s="10" t="s">
        <v>31</v>
      </c>
      <c r="E133" s="12">
        <f>[1]!ripe(E$127,[1]!juhe($S$7,6),$C133,0)</f>
        <v>13.113362042984061</v>
      </c>
      <c r="F133" s="12">
        <f>[1]!ripe(F$127,[1]!juhe($S$7,6),$C133,0)</f>
        <v>13.291685461274149</v>
      </c>
      <c r="G133" s="12">
        <f>[1]!ripe(G$127,[1]!juhe($S$7,6),$C133,0)</f>
        <v>13.468743835062767</v>
      </c>
      <c r="H133" s="12">
        <f>[1]!ripe(H$127,[1]!juhe($S$7,6),$C133,0)</f>
        <v>13.64451300825324</v>
      </c>
      <c r="I133" s="12">
        <f>[1]!ripe(I$127,[1]!juhe($S$7,6),$C133,0)</f>
        <v>13.81901345342405</v>
      </c>
      <c r="J133" s="12">
        <f>[1]!ripe(J$127,[1]!juhe($S$7,6),$C133,0)</f>
        <v>13.99222827315705</v>
      </c>
      <c r="K133" s="12">
        <f>[1]!ripe(K$127,[1]!juhe($S$7,6),$C133,0)</f>
        <v>14.164185498857856</v>
      </c>
      <c r="L133" s="12">
        <f>[1]!ripe(L$127,[1]!juhe($S$7,6),$C133,0)</f>
        <v>14.33488683682245</v>
      </c>
      <c r="M133" s="12">
        <f>[1]!ripe(M$127,[1]!juhe($S$7,6),$C133,0)</f>
        <v>14.504318498905121</v>
      </c>
      <c r="N133" s="12">
        <f>[1]!ripe(N$127,[1]!juhe($S$7,6),$C133,0)</f>
        <v>14.672527439916253</v>
      </c>
      <c r="O133" s="146"/>
      <c r="Q133"/>
      <c r="R133"/>
      <c r="S133"/>
      <c r="T133"/>
      <c r="U133"/>
      <c r="V133"/>
      <c r="W133"/>
      <c r="X133"/>
      <c r="Y133"/>
    </row>
    <row r="134" spans="1:28" x14ac:dyDescent="0.2">
      <c r="A134" s="118"/>
      <c r="B134" s="130"/>
      <c r="C134" s="116">
        <f>Visangud!M93</f>
        <v>0</v>
      </c>
      <c r="D134" s="10" t="s">
        <v>31</v>
      </c>
      <c r="E134" s="12" t="e">
        <f>[1]!ripe(E$127,[1]!juhe($S$7,6),$C134,0)</f>
        <v>#VALUE!</v>
      </c>
      <c r="F134" s="12" t="e">
        <f>[1]!ripe(F$127,[1]!juhe($S$7,6),$C134,0)</f>
        <v>#VALUE!</v>
      </c>
      <c r="G134" s="12" t="e">
        <f>[1]!ripe(G$127,[1]!juhe($S$7,6),$C134,0)</f>
        <v>#VALUE!</v>
      </c>
      <c r="H134" s="12" t="e">
        <f>[1]!ripe(H$127,[1]!juhe($S$7,6),$C134,0)</f>
        <v>#VALUE!</v>
      </c>
      <c r="I134" s="12" t="e">
        <f>[1]!ripe(I$127,[1]!juhe($S$7,6),$C134,0)</f>
        <v>#VALUE!</v>
      </c>
      <c r="J134" s="12" t="e">
        <f>[1]!ripe(J$127,[1]!juhe($S$7,6),$C134,0)</f>
        <v>#VALUE!</v>
      </c>
      <c r="K134" s="12" t="e">
        <f>[1]!ripe(K$127,[1]!juhe($S$7,6),$C134,0)</f>
        <v>#VALUE!</v>
      </c>
      <c r="L134" s="12" t="e">
        <f>[1]!ripe(L$127,[1]!juhe($S$7,6),$C134,0)</f>
        <v>#VALUE!</v>
      </c>
      <c r="M134" s="12" t="e">
        <f>[1]!ripe(M$127,[1]!juhe($S$7,6),$C134,0)</f>
        <v>#VALUE!</v>
      </c>
      <c r="N134" s="12" t="e">
        <f>[1]!ripe(N$127,[1]!juhe($S$7,6),$C134,0)</f>
        <v>#VALUE!</v>
      </c>
      <c r="O134" s="146"/>
      <c r="Q134"/>
      <c r="R134"/>
      <c r="S134"/>
      <c r="T134"/>
      <c r="U134"/>
      <c r="V134"/>
      <c r="W134"/>
      <c r="X134"/>
      <c r="Y134"/>
    </row>
    <row r="135" spans="1:28" s="128" customFormat="1" hidden="1" x14ac:dyDescent="0.2">
      <c r="A135" s="220">
        <v>1</v>
      </c>
      <c r="B135" s="221" t="str">
        <f>Q136</f>
        <v>136Y- 137Y</v>
      </c>
      <c r="C135" s="222">
        <f>R136</f>
        <v>401.94242982916825</v>
      </c>
      <c r="D135" s="133" t="s">
        <v>137</v>
      </c>
      <c r="E135" s="134">
        <f>[1]!Olekuvorrand($C135,$S136,$X136,$W136,$V136,E$4,[1]!juhe($S136,6),TRUE)</f>
        <v>134.10061597824097</v>
      </c>
      <c r="F135" s="134">
        <f>[1]!Olekuvorrand($C135,$S136,$X136,$W136,$V136,F$4,[1]!juhe($S136,6),TRUE)</f>
        <v>131.39063119888306</v>
      </c>
      <c r="G135" s="134">
        <f>[1]!Olekuvorrand($C135,$S136,$X136,$W136,$V136,G$4,[1]!juhe($S136,6),TRUE)</f>
        <v>128.80069017410278</v>
      </c>
      <c r="H135" s="134">
        <f>[1]!Olekuvorrand($C135,$S136,$X136,$W136,$V136,H$4,[1]!juhe($S136,6),TRUE)</f>
        <v>126.32447481155396</v>
      </c>
      <c r="I135" s="134">
        <f>[1]!Olekuvorrand($C135,$S136,$X136,$W136,$V136,I$4,[1]!juhe($S136,6),TRUE)</f>
        <v>123.95578622817993</v>
      </c>
      <c r="J135" s="134">
        <f>[1]!Olekuvorrand($C135,$S136,$X136,$W136,$V136,J$4,[1]!juhe($S136,6),TRUE)</f>
        <v>121.68854475021362</v>
      </c>
      <c r="K135" s="134">
        <f>[1]!Olekuvorrand($C135,$S136,$X136,$W136,$V136,K$4,[1]!juhe($S136,6),TRUE)</f>
        <v>119.51726675033569</v>
      </c>
      <c r="L135" s="134">
        <f>[1]!Olekuvorrand($C135,$S136,$X136,$W136,$V136,L$4,[1]!juhe($S136,6),TRUE)</f>
        <v>117.43658781051636</v>
      </c>
      <c r="M135" s="134">
        <f>[1]!Olekuvorrand($C135,$S136,$X136,$W136,$V136,M$4,[1]!juhe($S136,6),TRUE)</f>
        <v>115.44162034988403</v>
      </c>
      <c r="N135" s="134">
        <f>[1]!Olekuvorrand($C135,$S136,$X136,$W136,$V136,N$4,[1]!juhe($S136,6),TRUE)</f>
        <v>113.52759599685669</v>
      </c>
      <c r="O135" s="236">
        <f>T136</f>
        <v>121.68854475021362</v>
      </c>
      <c r="Q135"/>
      <c r="R135"/>
      <c r="S135"/>
      <c r="T135"/>
      <c r="U135"/>
      <c r="V135"/>
      <c r="W135"/>
      <c r="X135"/>
      <c r="Y135"/>
    </row>
    <row r="136" spans="1:28" s="128" customFormat="1" x14ac:dyDescent="0.2">
      <c r="A136" s="220"/>
      <c r="B136" s="221"/>
      <c r="C136" s="222"/>
      <c r="D136" s="133" t="s">
        <v>32</v>
      </c>
      <c r="E136" s="134">
        <f>E135*[1]!juhe($S136,2)/10</f>
        <v>899.81513321399689</v>
      </c>
      <c r="F136" s="134">
        <f>F135*[1]!juhe($S136,2)/10</f>
        <v>881.63113534450531</v>
      </c>
      <c r="G136" s="134">
        <f>G135*[1]!juhe($S136,2)/10</f>
        <v>864.25263106822968</v>
      </c>
      <c r="H136" s="134">
        <f>H135*[1]!juhe($S136,2)/10</f>
        <v>847.63722598552704</v>
      </c>
      <c r="I136" s="134">
        <f>I135*[1]!juhe($S136,2)/10</f>
        <v>831.74332559108734</v>
      </c>
      <c r="J136" s="134">
        <f>J135*[1]!juhe($S136,2)/10</f>
        <v>816.5301352739333</v>
      </c>
      <c r="K136" s="134">
        <f>K135*[1]!juhe($S136,2)/10</f>
        <v>801.96085989475239</v>
      </c>
      <c r="L136" s="134">
        <f>L135*[1]!juhe($S136,2)/10</f>
        <v>787.99950420856464</v>
      </c>
      <c r="M136" s="134">
        <f>M135*[1]!juhe($S136,2)/10</f>
        <v>774.61327254772175</v>
      </c>
      <c r="N136" s="134">
        <f>N135*[1]!juhe($S136,2)/10</f>
        <v>761.77016913890827</v>
      </c>
      <c r="O136" s="236"/>
      <c r="Q136" s="137" t="str">
        <f>'Trossi rež'!N$3</f>
        <v>136Y- 137Y</v>
      </c>
      <c r="R136" s="55">
        <f>'Trossi rež'!N$4</f>
        <v>401.94242982916825</v>
      </c>
      <c r="S136" s="3" t="str">
        <f>'Trossi rež'!N$5</f>
        <v>9,9-S1A - 19</v>
      </c>
      <c r="T136" s="3">
        <f>'Trossi rež'!N$8</f>
        <v>121.68854475021362</v>
      </c>
      <c r="U136">
        <f>'Trossi rež'!N$17</f>
        <v>6</v>
      </c>
      <c r="V136">
        <f>'Trossi rež'!N$18</f>
        <v>0.27791185482782843</v>
      </c>
      <c r="W136">
        <f>'Trossi rež'!N$19</f>
        <v>-5</v>
      </c>
      <c r="X136" s="3">
        <f>'Trossi rež'!N$20</f>
        <v>423.94918203353882</v>
      </c>
      <c r="Y136">
        <v>1</v>
      </c>
    </row>
    <row r="137" spans="1:28" s="128" customFormat="1" x14ac:dyDescent="0.2">
      <c r="A137" s="220"/>
      <c r="B137" s="221"/>
      <c r="C137" s="222"/>
      <c r="D137" s="133" t="s">
        <v>31</v>
      </c>
      <c r="E137" s="135">
        <f>[1]!ripe([1]!Olekuvorrand($C135,$S136,$X136,$W136,$V136,E$4,[1]!juhe($S136,6),TRUE),[1]!juhe($S136,6),$C135,0)</f>
        <v>8.0567656148860145</v>
      </c>
      <c r="F137" s="135">
        <f>[1]!ripe([1]!Olekuvorrand($C135,$S136,$X136,$W136,$V136,F$4,[1]!juhe($S136,6),TRUE),[1]!juhe($S136,6),$C135,0)</f>
        <v>8.2229396562767292</v>
      </c>
      <c r="G137" s="135">
        <f>[1]!ripe([1]!Olekuvorrand($C135,$S136,$X136,$W136,$V136,G$4,[1]!juhe($S136,6),TRUE),[1]!juhe($S136,6),$C135,0)</f>
        <v>8.3882875960377365</v>
      </c>
      <c r="H137" s="135">
        <f>[1]!ripe([1]!Olekuvorrand($C135,$S136,$X136,$W136,$V136,H$4,[1]!juhe($S136,6),TRUE),[1]!juhe($S136,6),$C135,0)</f>
        <v>8.5527150091876596</v>
      </c>
      <c r="I137" s="135">
        <f>[1]!ripe([1]!Olekuvorrand($C135,$S136,$X136,$W136,$V136,I$4,[1]!juhe($S136,6),TRUE),[1]!juhe($S136,6),$C135,0)</f>
        <v>8.7161500453046656</v>
      </c>
      <c r="J137" s="135">
        <f>[1]!ripe([1]!Olekuvorrand($C135,$S136,$X136,$W136,$V136,J$4,[1]!juhe($S136,6),TRUE),[1]!juhe($S136,6),$C135,0)</f>
        <v>8.8785450920320024</v>
      </c>
      <c r="K137" s="135">
        <f>[1]!ripe([1]!Olekuvorrand($C135,$S136,$X136,$W136,$V136,K$4,[1]!juhe($S136,6),TRUE),[1]!juhe($S136,6),$C135,0)</f>
        <v>9.039842201256592</v>
      </c>
      <c r="L137" s="135">
        <f>[1]!ripe([1]!Olekuvorrand($C135,$S136,$X136,$W136,$V136,L$4,[1]!juhe($S136,6),TRUE),[1]!juhe($S136,6),$C135,0)</f>
        <v>9.2000053125843237</v>
      </c>
      <c r="M137" s="135">
        <f>[1]!ripe([1]!Olekuvorrand($C135,$S136,$X136,$W136,$V136,M$4,[1]!juhe($S136,6),TRUE),[1]!juhe($S136,6),$C135,0)</f>
        <v>9.3589922635697924</v>
      </c>
      <c r="N137" s="135">
        <f>[1]!ripe([1]!Olekuvorrand($C135,$S136,$X136,$W136,$V136,N$4,[1]!juhe($S136,6),TRUE),[1]!juhe($S136,6),$C135,0)</f>
        <v>9.5167806757613373</v>
      </c>
      <c r="O137" s="236"/>
      <c r="Q137"/>
      <c r="R137"/>
      <c r="S137"/>
      <c r="T137"/>
      <c r="U137"/>
      <c r="V137"/>
      <c r="W137"/>
      <c r="X137"/>
      <c r="Y137"/>
    </row>
    <row r="138" spans="1:28" s="128" customFormat="1" x14ac:dyDescent="0.2">
      <c r="A138" s="220"/>
      <c r="B138" s="221"/>
      <c r="C138" s="222"/>
      <c r="D138" s="133" t="s">
        <v>247</v>
      </c>
      <c r="E138" s="135">
        <f>[1]!ripe([1]!Olekuvorrand($C135,$S136,$X136,$W136,$V136,E$4,[1]!juhe($S136,6)),[1]!juhe($S136,6),$C135,0)</f>
        <v>8.0567656148860145</v>
      </c>
      <c r="F138" s="135">
        <f>[1]!ripe([1]!Olekuvorrand($C135,$S136,$X136,$W136,$V136,F$4,[1]!juhe($S136,6)),[1]!juhe($S136,6),$C135,0)</f>
        <v>8.2229396562767292</v>
      </c>
      <c r="G138" s="135">
        <f>[1]!ripe([1]!Olekuvorrand($C135,$S136,$X136,$W136,$V136,G$4,[1]!juhe($S136,6)),[1]!juhe($S136,6),$C135,0)</f>
        <v>8.3882875960377365</v>
      </c>
      <c r="H138" s="135">
        <f>[1]!ripe([1]!Olekuvorrand($C135,$S136,$X136,$W136,$V136,H$4,[1]!juhe($S136,6)),[1]!juhe($S136,6),$C135,0)</f>
        <v>8.5527150091876596</v>
      </c>
      <c r="I138" s="135">
        <f>[1]!ripe([1]!Olekuvorrand($C135,$S136,$X136,$W136,$V136,I$4,[1]!juhe($S136,6)),[1]!juhe($S136,6),$C135,0)</f>
        <v>8.7161500453046656</v>
      </c>
      <c r="J138" s="135">
        <f>[1]!ripe([1]!Olekuvorrand($C135,$S136,$X136,$W136,$V136,J$4,[1]!juhe($S136,6)),[1]!juhe($S136,6),$C135,0)</f>
        <v>8.8785450920320024</v>
      </c>
      <c r="K138" s="135">
        <f>[1]!ripe([1]!Olekuvorrand($C135,$S136,$X136,$W136,$V136,K$4,[1]!juhe($S136,6)),[1]!juhe($S136,6),$C135,0)</f>
        <v>9.039842201256592</v>
      </c>
      <c r="L138" s="135">
        <f>[1]!ripe([1]!Olekuvorrand($C135,$S136,$X136,$W136,$V136,L$4,[1]!juhe($S136,6)),[1]!juhe($S136,6),$C135,0)</f>
        <v>9.2000053125843237</v>
      </c>
      <c r="M138" s="135">
        <f>[1]!ripe([1]!Olekuvorrand($C135,$S136,$X136,$W136,$V136,M$4,[1]!juhe($S136,6)),[1]!juhe($S136,6),$C135,0)</f>
        <v>9.3589922635697924</v>
      </c>
      <c r="N138" s="135">
        <f>[1]!ripe([1]!Olekuvorrand($C135,$S136,$X136,$W136,$V136,N$4,[1]!juhe($S136,6)),[1]!juhe($S136,6),$C135,0)</f>
        <v>9.5167806757613373</v>
      </c>
      <c r="O138" s="236"/>
      <c r="Q138"/>
      <c r="R138"/>
      <c r="S138"/>
      <c r="T138"/>
      <c r="U138"/>
      <c r="V138"/>
      <c r="W138"/>
      <c r="X138"/>
      <c r="Y138"/>
      <c r="AB138" s="136"/>
    </row>
    <row r="139" spans="1:28" x14ac:dyDescent="0.2">
      <c r="A139" s="114"/>
      <c r="B139" s="116" t="str">
        <f>Visangud!C93</f>
        <v>136Y-137Y</v>
      </c>
      <c r="C139" s="116">
        <f>Visangud!N93</f>
        <v>401.94242982916825</v>
      </c>
      <c r="D139" s="10" t="s">
        <v>31</v>
      </c>
      <c r="E139" s="12">
        <f>[1]!ripe(E$135,[1]!juhe($S$7,6),$C139,0)</f>
        <v>8.0567656148860145</v>
      </c>
      <c r="F139" s="12">
        <f>[1]!ripe(F$135,[1]!juhe($S$7,6),$C139,0)</f>
        <v>8.2229396562767292</v>
      </c>
      <c r="G139" s="12">
        <f>[1]!ripe(G$135,[1]!juhe($S$7,6),$C139,0)</f>
        <v>8.3882875960377365</v>
      </c>
      <c r="H139" s="12">
        <f>[1]!ripe(H$135,[1]!juhe($S$7,6),$C139,0)</f>
        <v>8.5527150091876596</v>
      </c>
      <c r="I139" s="12">
        <f>[1]!ripe(I$135,[1]!juhe($S$7,6),$C139,0)</f>
        <v>8.7161500453046656</v>
      </c>
      <c r="J139" s="12">
        <f>[1]!ripe(J$135,[1]!juhe($S$7,6),$C139,0)</f>
        <v>8.8785450920320024</v>
      </c>
      <c r="K139" s="12">
        <f>[1]!ripe(K$135,[1]!juhe($S$7,6),$C139,0)</f>
        <v>9.039842201256592</v>
      </c>
      <c r="L139" s="12">
        <f>[1]!ripe(L$135,[1]!juhe($S$7,6),$C139,0)</f>
        <v>9.2000053125843237</v>
      </c>
      <c r="M139" s="12">
        <f>[1]!ripe(M$135,[1]!juhe($S$7,6),$C139,0)</f>
        <v>9.3589922635697924</v>
      </c>
      <c r="N139" s="12">
        <f>[1]!ripe(N$135,[1]!juhe($S$7,6),$C139,0)</f>
        <v>9.5167806757613373</v>
      </c>
      <c r="O139" s="145"/>
      <c r="Q139"/>
      <c r="R139"/>
      <c r="S139"/>
      <c r="T139"/>
      <c r="U139"/>
      <c r="V139"/>
      <c r="W139"/>
      <c r="X139"/>
      <c r="Y139"/>
      <c r="AB139" s="11"/>
    </row>
    <row r="140" spans="1:28" x14ac:dyDescent="0.2">
      <c r="A140" s="118"/>
      <c r="B140" s="130"/>
      <c r="C140" s="116">
        <f>Visangud!N94</f>
        <v>0</v>
      </c>
      <c r="D140" s="10" t="s">
        <v>31</v>
      </c>
      <c r="E140" s="12" t="e">
        <f>[1]!ripe(E$135,[1]!juhe($S$7,6),$C140,0)</f>
        <v>#VALUE!</v>
      </c>
      <c r="F140" s="12" t="e">
        <f>[1]!ripe(F$135,[1]!juhe($S$7,6),$C140,0)</f>
        <v>#VALUE!</v>
      </c>
      <c r="G140" s="12" t="e">
        <f>[1]!ripe(G$135,[1]!juhe($S$7,6),$C140,0)</f>
        <v>#VALUE!</v>
      </c>
      <c r="H140" s="12" t="e">
        <f>[1]!ripe(H$135,[1]!juhe($S$7,6),$C140,0)</f>
        <v>#VALUE!</v>
      </c>
      <c r="I140" s="12" t="e">
        <f>[1]!ripe(I$135,[1]!juhe($S$7,6),$C140,0)</f>
        <v>#VALUE!</v>
      </c>
      <c r="J140" s="12" t="e">
        <f>[1]!ripe(J$135,[1]!juhe($S$7,6),$C140,0)</f>
        <v>#VALUE!</v>
      </c>
      <c r="K140" s="12" t="e">
        <f>[1]!ripe(K$135,[1]!juhe($S$7,6),$C140,0)</f>
        <v>#VALUE!</v>
      </c>
      <c r="L140" s="12" t="e">
        <f>[1]!ripe(L$135,[1]!juhe($S$7,6),$C140,0)</f>
        <v>#VALUE!</v>
      </c>
      <c r="M140" s="12" t="e">
        <f>[1]!ripe(M$135,[1]!juhe($S$7,6),$C140,0)</f>
        <v>#VALUE!</v>
      </c>
      <c r="N140" s="12" t="e">
        <f>[1]!ripe(N$135,[1]!juhe($S$7,6),$C140,0)</f>
        <v>#VALUE!</v>
      </c>
      <c r="O140" s="146"/>
      <c r="Q140"/>
      <c r="R140"/>
      <c r="S140"/>
      <c r="T140"/>
      <c r="U140"/>
      <c r="V140"/>
      <c r="W140"/>
      <c r="X140"/>
      <c r="Y140"/>
    </row>
    <row r="141" spans="1:28" s="128" customFormat="1" hidden="1" x14ac:dyDescent="0.2">
      <c r="A141" s="220">
        <v>1</v>
      </c>
      <c r="B141" s="221" t="str">
        <f>Q142</f>
        <v>137Y- 138Y</v>
      </c>
      <c r="C141" s="222">
        <f>R142</f>
        <v>337.62428936907753</v>
      </c>
      <c r="D141" s="133" t="s">
        <v>137</v>
      </c>
      <c r="E141" s="134">
        <f>[1]!Olekuvorrand($C141,$S142,$X142,$W142,$V142,E$4,[1]!juhe($S142,6),TRUE)</f>
        <v>147.96823263168335</v>
      </c>
      <c r="F141" s="134">
        <f>[1]!Olekuvorrand($C141,$S142,$X142,$W142,$V142,F$4,[1]!juhe($S142,6),TRUE)</f>
        <v>143.80806684494019</v>
      </c>
      <c r="G141" s="134">
        <f>[1]!Olekuvorrand($C141,$S142,$X142,$W142,$V142,G$4,[1]!juhe($S142,6),TRUE)</f>
        <v>139.85949754714966</v>
      </c>
      <c r="H141" s="134">
        <f>[1]!Olekuvorrand($C141,$S142,$X142,$W142,$V142,H$4,[1]!juhe($S142,6),TRUE)</f>
        <v>136.11298799514771</v>
      </c>
      <c r="I141" s="134">
        <f>[1]!Olekuvorrand($C141,$S142,$X142,$W142,$V142,I$4,[1]!juhe($S142,6),TRUE)</f>
        <v>132.55888223648071</v>
      </c>
      <c r="J141" s="134">
        <f>[1]!Olekuvorrand($C141,$S142,$X142,$W142,$V142,J$4,[1]!juhe($S142,6),TRUE)</f>
        <v>129.18740510940552</v>
      </c>
      <c r="K141" s="134">
        <f>[1]!Olekuvorrand($C141,$S142,$X142,$W142,$V142,K$4,[1]!juhe($S142,6),TRUE)</f>
        <v>125.9886622428894</v>
      </c>
      <c r="L141" s="134">
        <f>[1]!Olekuvorrand($C141,$S142,$X142,$W142,$V142,L$4,[1]!juhe($S142,6),TRUE)</f>
        <v>122.95311689376831</v>
      </c>
      <c r="M141" s="134">
        <f>[1]!Olekuvorrand($C141,$S142,$X142,$W142,$V142,M$4,[1]!juhe($S142,6),TRUE)</f>
        <v>120.07135152816772</v>
      </c>
      <c r="N141" s="134">
        <f>[1]!Olekuvorrand($C141,$S142,$X142,$W142,$V142,N$4,[1]!juhe($S142,6),TRUE)</f>
        <v>117.33454465866089</v>
      </c>
      <c r="O141" s="236">
        <f>T142</f>
        <v>129.18740510940552</v>
      </c>
      <c r="Q141"/>
      <c r="R141"/>
      <c r="S141"/>
      <c r="T141"/>
      <c r="U141"/>
      <c r="V141"/>
      <c r="W141"/>
      <c r="X141"/>
      <c r="Y141"/>
    </row>
    <row r="142" spans="1:28" s="128" customFormat="1" x14ac:dyDescent="0.2">
      <c r="A142" s="220"/>
      <c r="B142" s="221"/>
      <c r="C142" s="222"/>
      <c r="D142" s="133" t="s">
        <v>32</v>
      </c>
      <c r="E142" s="134">
        <f>E141*[1]!juhe($S142,2)/10</f>
        <v>992.86684095859528</v>
      </c>
      <c r="F142" s="134">
        <f>F141*[1]!juhe($S142,2)/10</f>
        <v>964.95212852954865</v>
      </c>
      <c r="G142" s="134">
        <f>G141*[1]!juhe($S142,2)/10</f>
        <v>938.45722854137421</v>
      </c>
      <c r="H142" s="134">
        <f>H141*[1]!juhe($S142,2)/10</f>
        <v>913.3181494474411</v>
      </c>
      <c r="I142" s="134">
        <f>I141*[1]!juhe($S142,2)/10</f>
        <v>889.47009980678558</v>
      </c>
      <c r="J142" s="134">
        <f>J141*[1]!juhe($S142,2)/10</f>
        <v>866.84748828411102</v>
      </c>
      <c r="K142" s="134">
        <f>K141*[1]!juhe($S142,2)/10</f>
        <v>845.3839236497879</v>
      </c>
      <c r="L142" s="134">
        <f>L141*[1]!juhe($S142,2)/10</f>
        <v>825.01541435718536</v>
      </c>
      <c r="M142" s="134">
        <f>M141*[1]!juhe($S142,2)/10</f>
        <v>805.67876875400532</v>
      </c>
      <c r="N142" s="134">
        <f>N141*[1]!juhe($S142,2)/10</f>
        <v>787.31479465961445</v>
      </c>
      <c r="O142" s="236"/>
      <c r="Q142" s="137" t="str">
        <f>'Trossi rež'!O$3</f>
        <v>137Y- 138Y</v>
      </c>
      <c r="R142" s="55">
        <f>'Trossi rež'!O$4</f>
        <v>337.62428936907753</v>
      </c>
      <c r="S142" s="3" t="str">
        <f>'Trossi rež'!O$5</f>
        <v>9,9-S1A - 19</v>
      </c>
      <c r="T142" s="3">
        <f>'Trossi rež'!O$8</f>
        <v>129.18740510940552</v>
      </c>
      <c r="U142">
        <f>'Trossi rež'!O$17</f>
        <v>6</v>
      </c>
      <c r="V142">
        <f>'Trossi rež'!O$18</f>
        <v>0.28235442640743208</v>
      </c>
      <c r="W142">
        <f>'Trossi rež'!O$19</f>
        <v>-5</v>
      </c>
      <c r="X142" s="3">
        <f>'Trossi rež'!O$20</f>
        <v>408.08111429214478</v>
      </c>
      <c r="Y142">
        <v>1</v>
      </c>
    </row>
    <row r="143" spans="1:28" s="128" customFormat="1" x14ac:dyDescent="0.2">
      <c r="A143" s="220"/>
      <c r="B143" s="221"/>
      <c r="C143" s="222"/>
      <c r="D143" s="133" t="s">
        <v>31</v>
      </c>
      <c r="E143" s="135">
        <f>[1]!ripe([1]!Olekuvorrand($C141,$S142,$X142,$W142,$V142,E$4,[1]!juhe($S142,6),TRUE),[1]!juhe($S142,6),$C141,0)</f>
        <v>5.1518436532258232</v>
      </c>
      <c r="F143" s="135">
        <f>[1]!ripe([1]!Olekuvorrand($C141,$S142,$X142,$W142,$V142,F$4,[1]!juhe($S142,6),TRUE),[1]!juhe($S142,6),$C141,0)</f>
        <v>5.3008792683690924</v>
      </c>
      <c r="G143" s="135">
        <f>[1]!ripe([1]!Olekuvorrand($C141,$S142,$X142,$W142,$V142,G$4,[1]!juhe($S142,6),TRUE),[1]!juhe($S142,6),$C141,0)</f>
        <v>5.4505358129546346</v>
      </c>
      <c r="H143" s="135">
        <f>[1]!ripe([1]!Olekuvorrand($C141,$S142,$X142,$W142,$V142,H$4,[1]!juhe($S142,6),TRUE),[1]!juhe($S142,6),$C141,0)</f>
        <v>5.6005617934840695</v>
      </c>
      <c r="I143" s="135">
        <f>[1]!ripe([1]!Olekuvorrand($C141,$S142,$X142,$W142,$V142,I$4,[1]!juhe($S142,6),TRUE),[1]!juhe($S142,6),$C141,0)</f>
        <v>5.7507213949092097</v>
      </c>
      <c r="J143" s="135">
        <f>[1]!ripe([1]!Olekuvorrand($C141,$S142,$X142,$W142,$V142,J$4,[1]!juhe($S142,6),TRUE),[1]!juhe($S142,6),$C141,0)</f>
        <v>5.9008012392307121</v>
      </c>
      <c r="K143" s="135">
        <f>[1]!ripe([1]!Olekuvorrand($C141,$S142,$X142,$W142,$V142,K$4,[1]!juhe($S142,6),TRUE),[1]!juhe($S142,6),$C141,0)</f>
        <v>6.0506174650299025</v>
      </c>
      <c r="L143" s="135">
        <f>[1]!ripe([1]!Olekuvorrand($C141,$S142,$X142,$W142,$V142,L$4,[1]!juhe($S142,6),TRUE),[1]!juhe($S142,6),$C141,0)</f>
        <v>6.1999989867781586</v>
      </c>
      <c r="M143" s="135">
        <f>[1]!ripe([1]!Olekuvorrand($C141,$S142,$X142,$W142,$V142,M$4,[1]!juhe($S142,6),TRUE),[1]!juhe($S142,6),$C141,0)</f>
        <v>6.3488016954964381</v>
      </c>
      <c r="N143" s="135">
        <f>[1]!ripe([1]!Olekuvorrand($C141,$S142,$X142,$W142,$V142,N$4,[1]!juhe($S142,6),TRUE),[1]!juhe($S142,6),$C141,0)</f>
        <v>6.4968863379512101</v>
      </c>
      <c r="O143" s="236"/>
      <c r="Q143"/>
      <c r="R143"/>
      <c r="S143"/>
      <c r="T143"/>
      <c r="U143"/>
      <c r="V143"/>
      <c r="W143"/>
      <c r="X143"/>
      <c r="Y143"/>
    </row>
    <row r="144" spans="1:28" s="128" customFormat="1" x14ac:dyDescent="0.2">
      <c r="A144" s="220"/>
      <c r="B144" s="221"/>
      <c r="C144" s="222"/>
      <c r="D144" s="133" t="s">
        <v>247</v>
      </c>
      <c r="E144" s="135">
        <f>[1]!ripe([1]!Olekuvorrand($C141,$S142,$X142,$W142,$V142,E$4,[1]!juhe($S142,6)),[1]!juhe($S142,6),$C141,0)</f>
        <v>5.1518436532258232</v>
      </c>
      <c r="F144" s="135">
        <f>[1]!ripe([1]!Olekuvorrand($C141,$S142,$X142,$W142,$V142,F$4,[1]!juhe($S142,6)),[1]!juhe($S142,6),$C141,0)</f>
        <v>5.3008792683690924</v>
      </c>
      <c r="G144" s="135">
        <f>[1]!ripe([1]!Olekuvorrand($C141,$S142,$X142,$W142,$V142,G$4,[1]!juhe($S142,6)),[1]!juhe($S142,6),$C141,0)</f>
        <v>5.4505358129546346</v>
      </c>
      <c r="H144" s="135">
        <f>[1]!ripe([1]!Olekuvorrand($C141,$S142,$X142,$W142,$V142,H$4,[1]!juhe($S142,6)),[1]!juhe($S142,6),$C141,0)</f>
        <v>5.6005617934840695</v>
      </c>
      <c r="I144" s="135">
        <f>[1]!ripe([1]!Olekuvorrand($C141,$S142,$X142,$W142,$V142,I$4,[1]!juhe($S142,6)),[1]!juhe($S142,6),$C141,0)</f>
        <v>5.7507213949092097</v>
      </c>
      <c r="J144" s="135">
        <f>[1]!ripe([1]!Olekuvorrand($C141,$S142,$X142,$W142,$V142,J$4,[1]!juhe($S142,6)),[1]!juhe($S142,6),$C141,0)</f>
        <v>5.9008012392307121</v>
      </c>
      <c r="K144" s="135">
        <f>[1]!ripe([1]!Olekuvorrand($C141,$S142,$X142,$W142,$V142,K$4,[1]!juhe($S142,6)),[1]!juhe($S142,6),$C141,0)</f>
        <v>6.0506174650299025</v>
      </c>
      <c r="L144" s="135">
        <f>[1]!ripe([1]!Olekuvorrand($C141,$S142,$X142,$W142,$V142,L$4,[1]!juhe($S142,6)),[1]!juhe($S142,6),$C141,0)</f>
        <v>6.1999989867781586</v>
      </c>
      <c r="M144" s="135">
        <f>[1]!ripe([1]!Olekuvorrand($C141,$S142,$X142,$W142,$V142,M$4,[1]!juhe($S142,6)),[1]!juhe($S142,6),$C141,0)</f>
        <v>6.3488016954964381</v>
      </c>
      <c r="N144" s="135">
        <f>[1]!ripe([1]!Olekuvorrand($C141,$S142,$X142,$W142,$V142,N$4,[1]!juhe($S142,6)),[1]!juhe($S142,6),$C141,0)</f>
        <v>6.4968863379512101</v>
      </c>
      <c r="O144" s="236"/>
      <c r="Q144"/>
      <c r="R144"/>
      <c r="S144"/>
      <c r="T144"/>
      <c r="U144"/>
      <c r="V144"/>
      <c r="W144"/>
      <c r="X144"/>
      <c r="Y144"/>
      <c r="AB144" s="136"/>
    </row>
    <row r="145" spans="1:28" x14ac:dyDescent="0.2">
      <c r="A145" s="114"/>
      <c r="B145" s="115"/>
      <c r="C145" s="116">
        <f>Visangud!O94</f>
        <v>337.62428936907753</v>
      </c>
      <c r="D145" s="10" t="s">
        <v>31</v>
      </c>
      <c r="E145" s="12">
        <f>[1]!ripe(E$141,[1]!juhe($S$7,6),$C145,0)</f>
        <v>5.1518436532258232</v>
      </c>
      <c r="F145" s="12">
        <f>[1]!ripe(F$141,[1]!juhe($S$7,6),$C145,0)</f>
        <v>5.3008792683690924</v>
      </c>
      <c r="G145" s="12">
        <f>[1]!ripe(G$141,[1]!juhe($S$7,6),$C145,0)</f>
        <v>5.4505358129546346</v>
      </c>
      <c r="H145" s="12">
        <f>[1]!ripe(H$141,[1]!juhe($S$7,6),$C145,0)</f>
        <v>5.6005617934840695</v>
      </c>
      <c r="I145" s="12">
        <f>[1]!ripe(I$141,[1]!juhe($S$7,6),$C145,0)</f>
        <v>5.7507213949092097</v>
      </c>
      <c r="J145" s="12">
        <f>[1]!ripe(J$141,[1]!juhe($S$7,6),$C145,0)</f>
        <v>5.9008012392307121</v>
      </c>
      <c r="K145" s="12">
        <f>[1]!ripe(K$141,[1]!juhe($S$7,6),$C145,0)</f>
        <v>6.0506174650299025</v>
      </c>
      <c r="L145" s="12">
        <f>[1]!ripe(L$141,[1]!juhe($S$7,6),$C145,0)</f>
        <v>6.1999989867781586</v>
      </c>
      <c r="M145" s="12">
        <f>[1]!ripe(M$141,[1]!juhe($S$7,6),$C145,0)</f>
        <v>6.3488016954964381</v>
      </c>
      <c r="N145" s="12">
        <f>[1]!ripe(N$141,[1]!juhe($S$7,6),$C145,0)</f>
        <v>6.4968863379512101</v>
      </c>
      <c r="O145" s="145"/>
      <c r="Q145"/>
      <c r="R145"/>
      <c r="S145"/>
      <c r="T145"/>
      <c r="U145"/>
      <c r="V145"/>
      <c r="W145"/>
      <c r="X145"/>
      <c r="Y145"/>
      <c r="AB145" s="11"/>
    </row>
    <row r="146" spans="1:28" x14ac:dyDescent="0.2">
      <c r="A146" s="118"/>
      <c r="B146" s="130"/>
      <c r="C146" s="116">
        <f>Visangud!O95</f>
        <v>0</v>
      </c>
      <c r="D146" s="10" t="s">
        <v>31</v>
      </c>
      <c r="E146" s="12" t="e">
        <f>[1]!ripe(E$141,[1]!juhe($S$7,6),$C146,0)</f>
        <v>#VALUE!</v>
      </c>
      <c r="F146" s="12" t="e">
        <f>[1]!ripe(F$141,[1]!juhe($S$7,6),$C146,0)</f>
        <v>#VALUE!</v>
      </c>
      <c r="G146" s="12" t="e">
        <f>[1]!ripe(G$141,[1]!juhe($S$7,6),$C146,0)</f>
        <v>#VALUE!</v>
      </c>
      <c r="H146" s="12" t="e">
        <f>[1]!ripe(H$141,[1]!juhe($S$7,6),$C146,0)</f>
        <v>#VALUE!</v>
      </c>
      <c r="I146" s="12" t="e">
        <f>[1]!ripe(I$141,[1]!juhe($S$7,6),$C146,0)</f>
        <v>#VALUE!</v>
      </c>
      <c r="J146" s="12" t="e">
        <f>[1]!ripe(J$141,[1]!juhe($S$7,6),$C146,0)</f>
        <v>#VALUE!</v>
      </c>
      <c r="K146" s="12" t="e">
        <f>[1]!ripe(K$141,[1]!juhe($S$7,6),$C146,0)</f>
        <v>#VALUE!</v>
      </c>
      <c r="L146" s="12" t="e">
        <f>[1]!ripe(L$141,[1]!juhe($S$7,6),$C146,0)</f>
        <v>#VALUE!</v>
      </c>
      <c r="M146" s="12" t="e">
        <f>[1]!ripe(M$141,[1]!juhe($S$7,6),$C146,0)</f>
        <v>#VALUE!</v>
      </c>
      <c r="N146" s="12" t="e">
        <f>[1]!ripe(N$141,[1]!juhe($S$7,6),$C146,0)</f>
        <v>#VALUE!</v>
      </c>
      <c r="O146" s="145"/>
      <c r="Q146"/>
      <c r="R146"/>
      <c r="S146"/>
      <c r="T146"/>
      <c r="U146"/>
      <c r="V146"/>
      <c r="W146"/>
      <c r="X146"/>
      <c r="Y146"/>
    </row>
    <row r="147" spans="1:28" s="128" customFormat="1" hidden="1" x14ac:dyDescent="0.2">
      <c r="A147" s="220">
        <v>1</v>
      </c>
      <c r="B147" s="221" t="str">
        <f>Q148</f>
        <v>138Y- 144Y</v>
      </c>
      <c r="C147" s="222">
        <f>R148</f>
        <v>417.23386736288984</v>
      </c>
      <c r="D147" s="133" t="s">
        <v>137</v>
      </c>
      <c r="E147" s="134">
        <f>[1]!Olekuvorrand($C147,$S148,$X148,$W148,$V148,E$4,[1]!juhe($S148,6),TRUE)</f>
        <v>131.6419243812561</v>
      </c>
      <c r="F147" s="134">
        <f>[1]!Olekuvorrand($C147,$S148,$X148,$W148,$V148,F$4,[1]!juhe($S148,6),TRUE)</f>
        <v>129.18156385421753</v>
      </c>
      <c r="G147" s="134">
        <f>[1]!Olekuvorrand($C147,$S148,$X148,$W148,$V148,G$4,[1]!juhe($S148,6),TRUE)</f>
        <v>126.82527303695679</v>
      </c>
      <c r="H147" s="134">
        <f>[1]!Olekuvorrand($C147,$S148,$X148,$W148,$V148,H$4,[1]!juhe($S148,6),TRUE)</f>
        <v>124.56744909286499</v>
      </c>
      <c r="I147" s="134">
        <f>[1]!Olekuvorrand($C147,$S148,$X148,$W148,$V148,I$4,[1]!juhe($S148,6),TRUE)</f>
        <v>122.40272760391235</v>
      </c>
      <c r="J147" s="134">
        <f>[1]!Olekuvorrand($C147,$S148,$X148,$W148,$V148,J$4,[1]!juhe($S148,6),TRUE)</f>
        <v>120.32622098922729</v>
      </c>
      <c r="K147" s="134">
        <f>[1]!Olekuvorrand($C147,$S148,$X148,$W148,$V148,K$4,[1]!juhe($S148,6),TRUE)</f>
        <v>118.33304166793823</v>
      </c>
      <c r="L147" s="134">
        <f>[1]!Olekuvorrand($C147,$S148,$X148,$W148,$V148,L$4,[1]!juhe($S148,6),TRUE)</f>
        <v>116.41877889633179</v>
      </c>
      <c r="M147" s="134">
        <f>[1]!Olekuvorrand($C147,$S148,$X148,$W148,$V148,M$4,[1]!juhe($S148,6),TRUE)</f>
        <v>114.57914113998413</v>
      </c>
      <c r="N147" s="134">
        <f>[1]!Olekuvorrand($C147,$S148,$X148,$W148,$V148,N$4,[1]!juhe($S148,6),TRUE)</f>
        <v>112.81019449234009</v>
      </c>
      <c r="O147" s="236">
        <f>T148</f>
        <v>120.32622098922729</v>
      </c>
      <c r="Q147"/>
      <c r="R147"/>
      <c r="S147"/>
      <c r="T147"/>
      <c r="U147"/>
      <c r="V147"/>
      <c r="W147"/>
      <c r="X147"/>
      <c r="Y147"/>
    </row>
    <row r="148" spans="1:28" s="128" customFormat="1" x14ac:dyDescent="0.2">
      <c r="A148" s="220"/>
      <c r="B148" s="221"/>
      <c r="C148" s="222"/>
      <c r="D148" s="133" t="s">
        <v>32</v>
      </c>
      <c r="E148" s="134">
        <f>E147*[1]!juhe($S148,2)/10</f>
        <v>883.31731259822845</v>
      </c>
      <c r="F148" s="134">
        <f>F147*[1]!juhe($S148,2)/10</f>
        <v>866.80829346179962</v>
      </c>
      <c r="G148" s="134">
        <f>G147*[1]!juhe($S148,2)/10</f>
        <v>850.99758207798004</v>
      </c>
      <c r="H148" s="134">
        <f>H147*[1]!juhe($S148,2)/10</f>
        <v>835.84758341312408</v>
      </c>
      <c r="I148" s="134">
        <f>I147*[1]!juhe($S148,2)/10</f>
        <v>821.32230222225189</v>
      </c>
      <c r="J148" s="134">
        <f>J147*[1]!juhe($S148,2)/10</f>
        <v>807.38894283771504</v>
      </c>
      <c r="K148" s="134">
        <f>K147*[1]!juhe($S148,2)/10</f>
        <v>794.01470959186543</v>
      </c>
      <c r="L148" s="134">
        <f>L147*[1]!juhe($S148,2)/10</f>
        <v>781.17000639438618</v>
      </c>
      <c r="M148" s="134">
        <f>M147*[1]!juhe($S148,2)/10</f>
        <v>768.8260370492934</v>
      </c>
      <c r="N148" s="134">
        <f>N147*[1]!juhe($S148,2)/10</f>
        <v>756.95640504360188</v>
      </c>
      <c r="O148" s="236"/>
      <c r="Q148" s="137" t="str">
        <f>'Trossi rež'!P$3</f>
        <v>138Y- 144Y</v>
      </c>
      <c r="R148" s="55">
        <f>'Trossi rež'!P$4</f>
        <v>417.23386736288984</v>
      </c>
      <c r="S148" s="3" t="str">
        <f>'Trossi rež'!P$5</f>
        <v>9,9-S1A - 19</v>
      </c>
      <c r="T148" s="3">
        <f>'Trossi rež'!P$8</f>
        <v>120.32622098922729</v>
      </c>
      <c r="U148">
        <f>'Trossi rež'!P$17</f>
        <v>6</v>
      </c>
      <c r="V148">
        <f>'Trossi rež'!P$18</f>
        <v>0.2769615694613255</v>
      </c>
      <c r="W148">
        <f>'Trossi rež'!P$19</f>
        <v>-5</v>
      </c>
      <c r="X148" s="3">
        <f>'Trossi rež'!P$20</f>
        <v>427.05649137496948</v>
      </c>
      <c r="Y148">
        <v>1</v>
      </c>
    </row>
    <row r="149" spans="1:28" s="128" customFormat="1" x14ac:dyDescent="0.2">
      <c r="A149" s="220"/>
      <c r="B149" s="221"/>
      <c r="C149" s="222"/>
      <c r="D149" s="133" t="s">
        <v>31</v>
      </c>
      <c r="E149" s="135">
        <f>[1]!ripe([1]!Olekuvorrand($C147,$S148,$X148,$W148,$V148,E$4,[1]!juhe($S148,6),TRUE),[1]!juhe($S148,6),$C147,0)</f>
        <v>8.8435916196208986</v>
      </c>
      <c r="F149" s="135">
        <f>[1]!ripe([1]!Olekuvorrand($C147,$S148,$X148,$W148,$V148,F$4,[1]!juhe($S148,6),TRUE),[1]!juhe($S148,6),$C147,0)</f>
        <v>9.0120245065514126</v>
      </c>
      <c r="G149" s="135">
        <f>[1]!ripe([1]!Olekuvorrand($C147,$S148,$X148,$W148,$V148,G$4,[1]!juhe($S148,6),TRUE),[1]!juhe($S148,6),$C147,0)</f>
        <v>9.1794591990320509</v>
      </c>
      <c r="H149" s="135">
        <f>[1]!ripe([1]!Olekuvorrand($C147,$S148,$X148,$W148,$V148,H$4,[1]!juhe($S148,6),TRUE),[1]!juhe($S148,6),$C147,0)</f>
        <v>9.3458397657396279</v>
      </c>
      <c r="I149" s="135">
        <f>[1]!ripe([1]!Olekuvorrand($C147,$S148,$X148,$W148,$V148,I$4,[1]!juhe($S148,6),TRUE),[1]!juhe($S148,6),$C147,0)</f>
        <v>9.5111231754253289</v>
      </c>
      <c r="J149" s="135">
        <f>[1]!ripe([1]!Olekuvorrand($C147,$S148,$X148,$W148,$V148,J$4,[1]!juhe($S148,6),TRUE),[1]!juhe($S148,6),$C147,0)</f>
        <v>9.675259554216975</v>
      </c>
      <c r="K149" s="135">
        <f>[1]!ripe([1]!Olekuvorrand($C147,$S148,$X148,$W148,$V148,K$4,[1]!juhe($S148,6),TRUE),[1]!juhe($S148,6),$C147,0)</f>
        <v>9.838227791995271</v>
      </c>
      <c r="L149" s="135">
        <f>[1]!ripe([1]!Olekuvorrand($C147,$S148,$X148,$W148,$V148,L$4,[1]!juhe($S148,6),TRUE),[1]!juhe($S148,6),$C147,0)</f>
        <v>9.9999968242711628</v>
      </c>
      <c r="M149" s="135">
        <f>[1]!ripe([1]!Olekuvorrand($C147,$S148,$X148,$W148,$V148,M$4,[1]!juhe($S148,6),TRUE),[1]!juhe($S148,6),$C147,0)</f>
        <v>10.160552851644509</v>
      </c>
      <c r="N149" s="135">
        <f>[1]!ripe([1]!Olekuvorrand($C147,$S148,$X148,$W148,$V148,N$4,[1]!juhe($S148,6),TRUE),[1]!juhe($S148,6),$C147,0)</f>
        <v>10.319877777782697</v>
      </c>
      <c r="O149" s="236"/>
      <c r="Q149"/>
      <c r="R149"/>
      <c r="S149"/>
      <c r="T149"/>
      <c r="U149"/>
      <c r="V149"/>
      <c r="W149"/>
      <c r="X149"/>
      <c r="Y149"/>
    </row>
    <row r="150" spans="1:28" s="128" customFormat="1" x14ac:dyDescent="0.2">
      <c r="A150" s="220"/>
      <c r="B150" s="221"/>
      <c r="C150" s="222"/>
      <c r="D150" s="133" t="s">
        <v>247</v>
      </c>
      <c r="E150" s="135">
        <f>[1]!ripe([1]!Olekuvorrand($C147,$S148,$X148,$W148,$V148,E$4,[1]!juhe($S148,6)),[1]!juhe($S148,6),$C147,0)</f>
        <v>8.8435916196208986</v>
      </c>
      <c r="F150" s="135">
        <f>[1]!ripe([1]!Olekuvorrand($C147,$S148,$X148,$W148,$V148,F$4,[1]!juhe($S148,6)),[1]!juhe($S148,6),$C147,0)</f>
        <v>9.0120245065514126</v>
      </c>
      <c r="G150" s="135">
        <f>[1]!ripe([1]!Olekuvorrand($C147,$S148,$X148,$W148,$V148,G$4,[1]!juhe($S148,6)),[1]!juhe($S148,6),$C147,0)</f>
        <v>9.1794591990320509</v>
      </c>
      <c r="H150" s="135">
        <f>[1]!ripe([1]!Olekuvorrand($C147,$S148,$X148,$W148,$V148,H$4,[1]!juhe($S148,6)),[1]!juhe($S148,6),$C147,0)</f>
        <v>9.3458397657396279</v>
      </c>
      <c r="I150" s="135">
        <f>[1]!ripe([1]!Olekuvorrand($C147,$S148,$X148,$W148,$V148,I$4,[1]!juhe($S148,6)),[1]!juhe($S148,6),$C147,0)</f>
        <v>9.5111231754253289</v>
      </c>
      <c r="J150" s="135">
        <f>[1]!ripe([1]!Olekuvorrand($C147,$S148,$X148,$W148,$V148,J$4,[1]!juhe($S148,6)),[1]!juhe($S148,6),$C147,0)</f>
        <v>9.675259554216975</v>
      </c>
      <c r="K150" s="135">
        <f>[1]!ripe([1]!Olekuvorrand($C147,$S148,$X148,$W148,$V148,K$4,[1]!juhe($S148,6)),[1]!juhe($S148,6),$C147,0)</f>
        <v>9.838227791995271</v>
      </c>
      <c r="L150" s="135">
        <f>[1]!ripe([1]!Olekuvorrand($C147,$S148,$X148,$W148,$V148,L$4,[1]!juhe($S148,6)),[1]!juhe($S148,6),$C147,0)</f>
        <v>9.9999968242711628</v>
      </c>
      <c r="M150" s="135">
        <f>[1]!ripe([1]!Olekuvorrand($C147,$S148,$X148,$W148,$V148,M$4,[1]!juhe($S148,6)),[1]!juhe($S148,6),$C147,0)</f>
        <v>10.160552851644509</v>
      </c>
      <c r="N150" s="135">
        <f>[1]!ripe([1]!Olekuvorrand($C147,$S148,$X148,$W148,$V148,N$4,[1]!juhe($S148,6)),[1]!juhe($S148,6),$C147,0)</f>
        <v>10.319877777782697</v>
      </c>
      <c r="O150" s="236"/>
      <c r="Q150"/>
      <c r="R150"/>
      <c r="S150"/>
      <c r="T150"/>
      <c r="U150"/>
      <c r="V150"/>
      <c r="W150"/>
      <c r="X150"/>
      <c r="Y150"/>
      <c r="AB150" s="136"/>
    </row>
    <row r="151" spans="1:28" x14ac:dyDescent="0.2">
      <c r="A151" s="114"/>
      <c r="B151" s="116" t="str">
        <f>Visangud!C95</f>
        <v>138Y-139Y</v>
      </c>
      <c r="C151" s="116">
        <f>Visangud!P95</f>
        <v>430.16007396893474</v>
      </c>
      <c r="D151" s="10" t="s">
        <v>31</v>
      </c>
      <c r="E151" s="12">
        <f>[1]!ripe(E$147,[1]!juhe($S$7,6),$C151,0)</f>
        <v>9.4000414578287597</v>
      </c>
      <c r="F151" s="12">
        <f>[1]!ripe(F$147,[1]!juhe($S$7,6),$C151,0)</f>
        <v>9.5790723525272305</v>
      </c>
      <c r="G151" s="12">
        <f>[1]!ripe(G$147,[1]!juhe($S$7,6),$C151,0)</f>
        <v>9.7570422451334053</v>
      </c>
      <c r="H151" s="12">
        <f>[1]!ripe(H$147,[1]!juhe($S$7,6),$C151,0)</f>
        <v>9.9338916850553414</v>
      </c>
      <c r="I151" s="12">
        <f>[1]!ripe(I$147,[1]!juhe($S$7,6),$C151,0)</f>
        <v>10.109574933464259</v>
      </c>
      <c r="J151" s="12">
        <f>[1]!ripe(J$147,[1]!juhe($S$7,6),$C151,0)</f>
        <v>10.284038978361608</v>
      </c>
      <c r="K151" s="12">
        <f>[1]!ripe(K$147,[1]!juhe($S$7,6),$C151,0)</f>
        <v>10.457261381353002</v>
      </c>
      <c r="L151" s="12">
        <f>[1]!ripe(L$147,[1]!juhe($S$7,6),$C151,0)</f>
        <v>10.629209123332904</v>
      </c>
      <c r="M151" s="12">
        <f>[1]!ripe(M$147,[1]!juhe($S$7,6),$C151,0)</f>
        <v>10.799867536625676</v>
      </c>
      <c r="N151" s="12">
        <f>[1]!ripe(N$147,[1]!juhe($S$7,6),$C151,0)</f>
        <v>10.969217386254833</v>
      </c>
      <c r="O151" s="145"/>
      <c r="Q151"/>
      <c r="R151"/>
      <c r="S151"/>
      <c r="T151"/>
      <c r="U151"/>
      <c r="V151"/>
      <c r="W151"/>
      <c r="X151"/>
      <c r="Y151"/>
      <c r="AB151" s="11"/>
    </row>
    <row r="152" spans="1:28" x14ac:dyDescent="0.2">
      <c r="A152" s="118"/>
      <c r="B152" s="116" t="str">
        <f>Visangud!C96</f>
        <v>139Y-140Y</v>
      </c>
      <c r="C152" s="116">
        <f>Visangud!P96</f>
        <v>430.15976206988529</v>
      </c>
      <c r="D152" s="10" t="s">
        <v>31</v>
      </c>
      <c r="E152" s="12">
        <f>[1]!ripe(E$147,[1]!juhe($S$7,6),$C152,0)</f>
        <v>9.4000278263315096</v>
      </c>
      <c r="F152" s="12">
        <f>[1]!ripe(F$147,[1]!juhe($S$7,6),$C152,0)</f>
        <v>9.5790584614078114</v>
      </c>
      <c r="G152" s="12">
        <f>[1]!ripe(G$147,[1]!juhe($S$7,6),$C152,0)</f>
        <v>9.7570280959304334</v>
      </c>
      <c r="H152" s="12">
        <f>[1]!ripe(H$147,[1]!juhe($S$7,6),$C152,0)</f>
        <v>9.9338772793936432</v>
      </c>
      <c r="I152" s="12">
        <f>[1]!ripe(I$147,[1]!juhe($S$7,6),$C152,0)</f>
        <v>10.109560273034992</v>
      </c>
      <c r="J152" s="12">
        <f>[1]!ripe(J$147,[1]!juhe($S$7,6),$C152,0)</f>
        <v>10.284024064932801</v>
      </c>
      <c r="K152" s="12">
        <f>[1]!ripe(K$147,[1]!juhe($S$7,6),$C152,0)</f>
        <v>10.457246216725228</v>
      </c>
      <c r="L152" s="12">
        <f>[1]!ripe(L$147,[1]!juhe($S$7,6),$C152,0)</f>
        <v>10.629193709354617</v>
      </c>
      <c r="M152" s="12">
        <f>[1]!ripe(M$147,[1]!juhe($S$7,6),$C152,0)</f>
        <v>10.799851875166597</v>
      </c>
      <c r="N152" s="12">
        <f>[1]!ripe(N$147,[1]!juhe($S$7,6),$C152,0)</f>
        <v>10.969201479212581</v>
      </c>
      <c r="O152" s="145"/>
      <c r="Q152"/>
      <c r="R152"/>
      <c r="S152"/>
      <c r="T152"/>
      <c r="U152"/>
      <c r="V152"/>
      <c r="W152"/>
      <c r="X152"/>
      <c r="Y152"/>
    </row>
    <row r="153" spans="1:28" x14ac:dyDescent="0.2">
      <c r="A153" s="118"/>
      <c r="B153" s="116" t="str">
        <f>Visangud!C97</f>
        <v>140Y-141Y</v>
      </c>
      <c r="C153" s="116">
        <f>Visangud!P97</f>
        <v>430.12871642918481</v>
      </c>
      <c r="D153" s="10" t="s">
        <v>31</v>
      </c>
      <c r="E153" s="12">
        <f>[1]!ripe(E$147,[1]!juhe($S$7,6),$C153,0)</f>
        <v>9.3986710311071402</v>
      </c>
      <c r="F153" s="12">
        <f>[1]!ripe(F$147,[1]!juhe($S$7,6),$C153,0)</f>
        <v>9.5776758249928431</v>
      </c>
      <c r="G153" s="12">
        <f>[1]!ripe(G$147,[1]!juhe($S$7,6),$C153,0)</f>
        <v>9.7556197714691457</v>
      </c>
      <c r="H153" s="12">
        <f>[1]!ripe(H$147,[1]!juhe($S$7,6),$C153,0)</f>
        <v>9.9324434286113714</v>
      </c>
      <c r="I153" s="12">
        <f>[1]!ripe(I$147,[1]!juhe($S$7,6),$C153,0)</f>
        <v>10.10810106425898</v>
      </c>
      <c r="J153" s="12">
        <f>[1]!ripe(J$147,[1]!juhe($S$7,6),$C153,0)</f>
        <v>10.282539674142008</v>
      </c>
      <c r="K153" s="12">
        <f>[1]!ripe(K$147,[1]!juhe($S$7,6),$C153,0)</f>
        <v>10.455736823137352</v>
      </c>
      <c r="L153" s="12">
        <f>[1]!ripe(L$147,[1]!juhe($S$7,6),$C153,0)</f>
        <v>10.627659496953314</v>
      </c>
      <c r="M153" s="12">
        <f>[1]!ripe(M$147,[1]!juhe($S$7,6),$C153,0)</f>
        <v>10.798293030052641</v>
      </c>
      <c r="N153" s="12">
        <f>[1]!ripe(N$147,[1]!juhe($S$7,6),$C153,0)</f>
        <v>10.96761819026311</v>
      </c>
      <c r="O153" s="145"/>
      <c r="Q153"/>
      <c r="R153"/>
      <c r="S153"/>
      <c r="T153"/>
      <c r="U153"/>
      <c r="V153"/>
      <c r="W153"/>
      <c r="X153"/>
      <c r="Y153"/>
    </row>
    <row r="154" spans="1:28" x14ac:dyDescent="0.2">
      <c r="A154" s="118"/>
      <c r="B154" s="116" t="str">
        <f>Visangud!C98</f>
        <v>141Y-142Y</v>
      </c>
      <c r="C154" s="116">
        <f>Visangud!P98</f>
        <v>402.99135586264634</v>
      </c>
      <c r="D154" s="10" t="s">
        <v>31</v>
      </c>
      <c r="E154" s="12">
        <f>[1]!ripe(E$147,[1]!juhe($S$7,6),$C154,0)</f>
        <v>8.2501345990159631</v>
      </c>
      <c r="F154" s="12">
        <f>[1]!ripe(F$147,[1]!juhe($S$7,6),$C154,0)</f>
        <v>8.4072646484174474</v>
      </c>
      <c r="G154" s="12">
        <f>[1]!ripe(G$147,[1]!juhe($S$7,6),$C154,0)</f>
        <v>8.5634634880885763</v>
      </c>
      <c r="H154" s="12">
        <f>[1]!ripe(H$147,[1]!juhe($S$7,6),$C154,0)</f>
        <v>8.7186789400269742</v>
      </c>
      <c r="I154" s="12">
        <f>[1]!ripe(I$147,[1]!juhe($S$7,6),$C154,0)</f>
        <v>8.8728708606337481</v>
      </c>
      <c r="J154" s="12">
        <f>[1]!ripe(J$147,[1]!juhe($S$7,6),$C154,0)</f>
        <v>9.0259927228669348</v>
      </c>
      <c r="K154" s="12">
        <f>[1]!ripe(K$147,[1]!juhe($S$7,6),$C154,0)</f>
        <v>9.1780248332204231</v>
      </c>
      <c r="L154" s="12">
        <f>[1]!ripe(L$147,[1]!juhe($S$7,6),$C154,0)</f>
        <v>9.3289382118151103</v>
      </c>
      <c r="M154" s="12">
        <f>[1]!ripe(M$147,[1]!juhe($S$7,6),$C154,0)</f>
        <v>9.4787199852717841</v>
      </c>
      <c r="N154" s="12">
        <f>[1]!ripe(N$147,[1]!juhe($S$7,6),$C154,0)</f>
        <v>9.627353271628202</v>
      </c>
      <c r="O154" s="145"/>
      <c r="Q154"/>
      <c r="R154"/>
      <c r="S154"/>
      <c r="T154"/>
      <c r="U154"/>
      <c r="V154"/>
      <c r="W154"/>
      <c r="X154"/>
      <c r="Y154"/>
    </row>
    <row r="155" spans="1:28" x14ac:dyDescent="0.2">
      <c r="A155" s="118"/>
      <c r="B155" s="116" t="str">
        <f>Visangud!C99</f>
        <v>142Y-143Y</v>
      </c>
      <c r="C155" s="116">
        <f>Visangud!P99</f>
        <v>402.9913384081907</v>
      </c>
      <c r="D155" s="10" t="s">
        <v>31</v>
      </c>
      <c r="E155" s="12">
        <f>[1]!ripe(E$147,[1]!juhe($S$7,6),$C155,0)</f>
        <v>8.2501338843524703</v>
      </c>
      <c r="F155" s="12">
        <f>[1]!ripe(F$147,[1]!juhe($S$7,6),$C155,0)</f>
        <v>8.4072639201426469</v>
      </c>
      <c r="G155" s="12">
        <f>[1]!ripe(G$147,[1]!juhe($S$7,6),$C155,0)</f>
        <v>8.5634627462831361</v>
      </c>
      <c r="H155" s="12">
        <f>[1]!ripe(H$147,[1]!juhe($S$7,6),$C155,0)</f>
        <v>8.7186781847760759</v>
      </c>
      <c r="I155" s="12">
        <f>[1]!ripe(I$147,[1]!juhe($S$7,6),$C155,0)</f>
        <v>8.8728700920260586</v>
      </c>
      <c r="J155" s="12">
        <f>[1]!ripe(J$147,[1]!juhe($S$7,6),$C155,0)</f>
        <v>9.0259919409951461</v>
      </c>
      <c r="K155" s="12">
        <f>[1]!ripe(K$147,[1]!juhe($S$7,6),$C155,0)</f>
        <v>9.1780240381789344</v>
      </c>
      <c r="L155" s="12">
        <f>[1]!ripe(L$147,[1]!juhe($S$7,6),$C155,0)</f>
        <v>9.3289374037008308</v>
      </c>
      <c r="M155" s="12">
        <f>[1]!ripe(M$147,[1]!juhe($S$7,6),$C155,0)</f>
        <v>9.4787191641827384</v>
      </c>
      <c r="N155" s="12">
        <f>[1]!ripe(N$147,[1]!juhe($S$7,6),$C155,0)</f>
        <v>9.6273524376638768</v>
      </c>
      <c r="O155" s="145"/>
      <c r="Q155"/>
      <c r="R155"/>
      <c r="S155"/>
      <c r="T155"/>
      <c r="U155"/>
      <c r="V155"/>
      <c r="W155"/>
      <c r="X155"/>
      <c r="Y155"/>
    </row>
    <row r="156" spans="1:28" x14ac:dyDescent="0.2">
      <c r="A156" s="118"/>
      <c r="B156" s="116" t="str">
        <f>Visangud!C100</f>
        <v>143Y-144Y</v>
      </c>
      <c r="C156" s="116">
        <f>Visangud!P100</f>
        <v>402.99134713406147</v>
      </c>
      <c r="D156" s="10" t="s">
        <v>31</v>
      </c>
      <c r="E156" s="12">
        <f>[1]!ripe(E$147,[1]!juhe($S$7,6),$C156,0)</f>
        <v>8.2501342416286487</v>
      </c>
      <c r="F156" s="12">
        <f>[1]!ripe(F$147,[1]!juhe($S$7,6),$C156,0)</f>
        <v>8.4072642842234213</v>
      </c>
      <c r="G156" s="12">
        <f>[1]!ripe(G$147,[1]!juhe($S$7,6),$C156,0)</f>
        <v>8.5634631171281779</v>
      </c>
      <c r="H156" s="12">
        <f>[1]!ripe(H$147,[1]!juhe($S$7,6),$C156,0)</f>
        <v>8.7186785623428023</v>
      </c>
      <c r="I156" s="12">
        <f>[1]!ripe(I$147,[1]!juhe($S$7,6),$C156,0)</f>
        <v>8.8728704762701422</v>
      </c>
      <c r="J156" s="12">
        <f>[1]!ripe(J$147,[1]!juhe($S$7,6),$C156,0)</f>
        <v>9.0259923318702455</v>
      </c>
      <c r="K156" s="12">
        <f>[1]!ripe(K$147,[1]!juhe($S$7,6),$C156,0)</f>
        <v>9.1780244356378606</v>
      </c>
      <c r="L156" s="12">
        <f>[1]!ripe(L$147,[1]!juhe($S$7,6),$C156,0)</f>
        <v>9.3289378076951355</v>
      </c>
      <c r="M156" s="12">
        <f>[1]!ripe(M$147,[1]!juhe($S$7,6),$C156,0)</f>
        <v>9.478719574663419</v>
      </c>
      <c r="N156" s="12">
        <f>[1]!ripe(N$147,[1]!juhe($S$7,6),$C156,0)</f>
        <v>9.6273528545811953</v>
      </c>
      <c r="O156" s="145"/>
      <c r="Q156"/>
      <c r="R156"/>
      <c r="S156"/>
      <c r="T156"/>
      <c r="U156"/>
      <c r="V156"/>
      <c r="W156"/>
      <c r="X156"/>
      <c r="Y156"/>
    </row>
    <row r="157" spans="1:28" x14ac:dyDescent="0.2">
      <c r="A157" s="118"/>
      <c r="B157" s="130"/>
      <c r="C157" s="116">
        <f>Visangud!P101</f>
        <v>0</v>
      </c>
      <c r="D157" s="10" t="s">
        <v>31</v>
      </c>
      <c r="E157" s="12" t="e">
        <f>[1]!ripe(E$147,[1]!juhe($S$7,6),$C157,0)</f>
        <v>#VALUE!</v>
      </c>
      <c r="F157" s="12" t="e">
        <f>[1]!ripe(F$147,[1]!juhe($S$7,6),$C157,0)</f>
        <v>#VALUE!</v>
      </c>
      <c r="G157" s="12" t="e">
        <f>[1]!ripe(G$147,[1]!juhe($S$7,6),$C157,0)</f>
        <v>#VALUE!</v>
      </c>
      <c r="H157" s="12" t="e">
        <f>[1]!ripe(H$147,[1]!juhe($S$7,6),$C157,0)</f>
        <v>#VALUE!</v>
      </c>
      <c r="I157" s="12" t="e">
        <f>[1]!ripe(I$147,[1]!juhe($S$7,6),$C157,0)</f>
        <v>#VALUE!</v>
      </c>
      <c r="J157" s="12" t="e">
        <f>[1]!ripe(J$147,[1]!juhe($S$7,6),$C157,0)</f>
        <v>#VALUE!</v>
      </c>
      <c r="K157" s="12" t="e">
        <f>[1]!ripe(K$147,[1]!juhe($S$7,6),$C157,0)</f>
        <v>#VALUE!</v>
      </c>
      <c r="L157" s="12" t="e">
        <f>[1]!ripe(L$147,[1]!juhe($S$7,6),$C157,0)</f>
        <v>#VALUE!</v>
      </c>
      <c r="M157" s="12" t="e">
        <f>[1]!ripe(M$147,[1]!juhe($S$7,6),$C157,0)</f>
        <v>#VALUE!</v>
      </c>
      <c r="N157" s="12" t="e">
        <f>[1]!ripe(N$147,[1]!juhe($S$7,6),$C157,0)</f>
        <v>#VALUE!</v>
      </c>
      <c r="O157" s="145"/>
      <c r="Q157"/>
      <c r="R157"/>
      <c r="S157"/>
      <c r="T157"/>
      <c r="U157"/>
      <c r="V157"/>
      <c r="W157"/>
      <c r="X157"/>
      <c r="Y157"/>
    </row>
    <row r="158" spans="1:28" s="128" customFormat="1" hidden="1" x14ac:dyDescent="0.2">
      <c r="A158" s="220">
        <v>1</v>
      </c>
      <c r="B158" s="221" t="str">
        <f>Q159</f>
        <v>144Y- 148Y</v>
      </c>
      <c r="C158" s="222">
        <f>R159</f>
        <v>465.64271964039028</v>
      </c>
      <c r="D158" s="133" t="s">
        <v>137</v>
      </c>
      <c r="E158" s="134">
        <f>[1]!Olekuvorrand($C158,$S159,$X159,$W159,$V159,E$4,[1]!juhe($S159,6),TRUE)</f>
        <v>124.79954957962036</v>
      </c>
      <c r="F158" s="134">
        <f>[1]!Olekuvorrand($C158,$S159,$X159,$W159,$V159,F$4,[1]!juhe($S159,6),TRUE)</f>
        <v>122.9739785194397</v>
      </c>
      <c r="G158" s="134">
        <f>[1]!Olekuvorrand($C158,$S159,$X159,$W159,$V159,G$4,[1]!juhe($S159,6),TRUE)</f>
        <v>121.21337652206421</v>
      </c>
      <c r="H158" s="134">
        <f>[1]!Olekuvorrand($C158,$S159,$X159,$W159,$V159,H$4,[1]!juhe($S159,6),TRUE)</f>
        <v>119.51476335525513</v>
      </c>
      <c r="I158" s="134">
        <f>[1]!Olekuvorrand($C158,$S159,$X159,$W159,$V159,I$4,[1]!juhe($S159,6),TRUE)</f>
        <v>117.87515878677368</v>
      </c>
      <c r="J158" s="134">
        <f>[1]!Olekuvorrand($C158,$S159,$X159,$W159,$V159,J$4,[1]!juhe($S159,6),TRUE)</f>
        <v>116.29146337509155</v>
      </c>
      <c r="K158" s="134">
        <f>[1]!Olekuvorrand($C158,$S159,$X159,$W159,$V159,K$4,[1]!juhe($S159,6),TRUE)</f>
        <v>114.76117372512817</v>
      </c>
      <c r="L158" s="134">
        <f>[1]!Olekuvorrand($C158,$S159,$X159,$W159,$V159,L$4,[1]!juhe($S159,6),TRUE)</f>
        <v>113.28166723251343</v>
      </c>
      <c r="M158" s="134">
        <f>[1]!Olekuvorrand($C158,$S159,$X159,$W159,$V159,M$4,[1]!juhe($S159,6),TRUE)</f>
        <v>111.85044050216675</v>
      </c>
      <c r="N158" s="134">
        <f>[1]!Olekuvorrand($C158,$S159,$X159,$W159,$V159,N$4,[1]!juhe($S159,6),TRUE)</f>
        <v>110.46534776687622</v>
      </c>
      <c r="O158" s="236">
        <f>T159</f>
        <v>116.29146337509155</v>
      </c>
      <c r="Q158"/>
      <c r="R158"/>
      <c r="S158"/>
      <c r="T158"/>
      <c r="U158"/>
      <c r="V158"/>
      <c r="W158"/>
      <c r="X158"/>
      <c r="Y158"/>
    </row>
    <row r="159" spans="1:28" s="128" customFormat="1" x14ac:dyDescent="0.2">
      <c r="A159" s="220"/>
      <c r="B159" s="221"/>
      <c r="C159" s="222"/>
      <c r="D159" s="133" t="s">
        <v>32</v>
      </c>
      <c r="E159" s="134">
        <f>E158*[1]!juhe($S159,2)/10</f>
        <v>837.40497767925262</v>
      </c>
      <c r="F159" s="134">
        <f>F158*[1]!juhe($S159,2)/10</f>
        <v>825.15539586544037</v>
      </c>
      <c r="G159" s="134">
        <f>G158*[1]!juhe($S159,2)/10</f>
        <v>813.34175646305073</v>
      </c>
      <c r="H159" s="134">
        <f>H158*[1]!juhe($S159,2)/10</f>
        <v>801.94406211376179</v>
      </c>
      <c r="I159" s="134">
        <f>I158*[1]!juhe($S159,2)/10</f>
        <v>790.94231545925129</v>
      </c>
      <c r="J159" s="134">
        <f>J158*[1]!juhe($S159,2)/10</f>
        <v>780.31571924686421</v>
      </c>
      <c r="K159" s="134">
        <f>K158*[1]!juhe($S159,2)/10</f>
        <v>770.04747569560993</v>
      </c>
      <c r="L159" s="134">
        <f>L158*[1]!juhe($S159,2)/10</f>
        <v>760.11998713016499</v>
      </c>
      <c r="M159" s="134">
        <f>M158*[1]!juhe($S159,2)/10</f>
        <v>750.51645576953877</v>
      </c>
      <c r="N159" s="134">
        <f>N158*[1]!juhe($S159,2)/10</f>
        <v>741.22248351573933</v>
      </c>
      <c r="O159" s="236"/>
      <c r="Q159" s="137" t="str">
        <f>'Trossi rež'!Q$3</f>
        <v>144Y- 148Y</v>
      </c>
      <c r="R159" s="55">
        <f>'Trossi rež'!Q$4</f>
        <v>465.64271964039028</v>
      </c>
      <c r="S159" s="3" t="str">
        <f>'Trossi rež'!Q$5</f>
        <v>9,9-S1A - 19</v>
      </c>
      <c r="T159" s="3">
        <f>'Trossi rež'!Q$8</f>
        <v>116.29146337509155</v>
      </c>
      <c r="U159">
        <f>'Trossi rež'!Q$17</f>
        <v>6</v>
      </c>
      <c r="V159">
        <f>'Trossi rež'!Q$18</f>
        <v>0.2741698423246654</v>
      </c>
      <c r="W159">
        <f>'Trossi rež'!Q$19</f>
        <v>-5</v>
      </c>
      <c r="X159" s="3">
        <f>'Trossi rež'!Q$20</f>
        <v>434.64285135269165</v>
      </c>
      <c r="Y159">
        <v>1</v>
      </c>
    </row>
    <row r="160" spans="1:28" s="128" customFormat="1" x14ac:dyDescent="0.2">
      <c r="A160" s="220"/>
      <c r="B160" s="221"/>
      <c r="C160" s="222"/>
      <c r="D160" s="133" t="s">
        <v>31</v>
      </c>
      <c r="E160" s="135">
        <f>[1]!ripe([1]!Olekuvorrand($C158,$S159,$X159,$W159,$V159,E$4,[1]!juhe($S159,6),TRUE),[1]!juhe($S159,6),$C158,0)</f>
        <v>11.618669853996188</v>
      </c>
      <c r="F160" s="135">
        <f>[1]!ripe([1]!Olekuvorrand($C158,$S159,$X159,$W159,$V159,F$4,[1]!juhe($S159,6),TRUE),[1]!juhe($S159,6),$C158,0)</f>
        <v>11.79115111953397</v>
      </c>
      <c r="G160" s="135">
        <f>[1]!ripe([1]!Olekuvorrand($C158,$S159,$X159,$W159,$V159,G$4,[1]!juhe($S159,6),TRUE),[1]!juhe($S159,6),$C158,0)</f>
        <v>11.962415420620649</v>
      </c>
      <c r="H160" s="135">
        <f>[1]!ripe([1]!Olekuvorrand($C158,$S159,$X159,$W159,$V159,H$4,[1]!juhe($S159,6),TRUE),[1]!juhe($S159,6),$C158,0)</f>
        <v>12.132432209926476</v>
      </c>
      <c r="I160" s="135">
        <f>[1]!ripe([1]!Olekuvorrand($C158,$S159,$X159,$W159,$V159,I$4,[1]!juhe($S159,6),TRUE),[1]!juhe($S159,6),$C158,0)</f>
        <v>12.301190339144954</v>
      </c>
      <c r="J160" s="135">
        <f>[1]!ripe([1]!Olekuvorrand($C158,$S159,$X159,$W159,$V159,J$4,[1]!juhe($S159,6),TRUE),[1]!juhe($S159,6),$C158,0)</f>
        <v>12.468711996650427</v>
      </c>
      <c r="K160" s="135">
        <f>[1]!ripe([1]!Olekuvorrand($C158,$S159,$X159,$W159,$V159,K$4,[1]!juhe($S159,6),TRUE),[1]!juhe($S159,6),$C158,0)</f>
        <v>12.634976773294746</v>
      </c>
      <c r="L160" s="135">
        <f>[1]!ripe([1]!Olekuvorrand($C158,$S159,$X159,$W159,$V159,L$4,[1]!juhe($S159,6),TRUE),[1]!juhe($S159,6),$C158,0)</f>
        <v>12.799994914595201</v>
      </c>
      <c r="M160" s="135">
        <f>[1]!ripe([1]!Olekuvorrand($C158,$S159,$X159,$W159,$V159,M$4,[1]!juhe($S159,6),TRUE),[1]!juhe($S159,6),$C158,0)</f>
        <v>12.963782332756647</v>
      </c>
      <c r="N160" s="135">
        <f>[1]!ripe([1]!Olekuvorrand($C158,$S159,$X159,$W159,$V159,N$4,[1]!juhe($S159,6),TRUE),[1]!juhe($S159,6),$C158,0)</f>
        <v>13.126331413477264</v>
      </c>
      <c r="O160" s="236"/>
      <c r="Q160"/>
      <c r="R160"/>
      <c r="S160"/>
      <c r="T160"/>
      <c r="U160"/>
      <c r="V160"/>
      <c r="W160"/>
      <c r="X160"/>
      <c r="Y160"/>
    </row>
    <row r="161" spans="1:25" s="128" customFormat="1" x14ac:dyDescent="0.2">
      <c r="A161" s="220"/>
      <c r="B161" s="221"/>
      <c r="C161" s="222"/>
      <c r="D161" s="133" t="s">
        <v>247</v>
      </c>
      <c r="E161" s="135">
        <f>[1]!ripe([1]!Olekuvorrand($C158,$S159,$X159,$W159,$V159,E$4,[1]!juhe($S159,6)),[1]!juhe($S159,6),$C158,0)</f>
        <v>11.618669853996188</v>
      </c>
      <c r="F161" s="135">
        <f>[1]!ripe([1]!Olekuvorrand($C158,$S159,$X159,$W159,$V159,F$4,[1]!juhe($S159,6)),[1]!juhe($S159,6),$C158,0)</f>
        <v>11.79115111953397</v>
      </c>
      <c r="G161" s="135">
        <f>[1]!ripe([1]!Olekuvorrand($C158,$S159,$X159,$W159,$V159,G$4,[1]!juhe($S159,6)),[1]!juhe($S159,6),$C158,0)</f>
        <v>11.962415420620649</v>
      </c>
      <c r="H161" s="135">
        <f>[1]!ripe([1]!Olekuvorrand($C158,$S159,$X159,$W159,$V159,H$4,[1]!juhe($S159,6)),[1]!juhe($S159,6),$C158,0)</f>
        <v>12.132432209926476</v>
      </c>
      <c r="I161" s="135">
        <f>[1]!ripe([1]!Olekuvorrand($C158,$S159,$X159,$W159,$V159,I$4,[1]!juhe($S159,6)),[1]!juhe($S159,6),$C158,0)</f>
        <v>12.301190339144954</v>
      </c>
      <c r="J161" s="135">
        <f>[1]!ripe([1]!Olekuvorrand($C158,$S159,$X159,$W159,$V159,J$4,[1]!juhe($S159,6)),[1]!juhe($S159,6),$C158,0)</f>
        <v>12.468711996650427</v>
      </c>
      <c r="K161" s="135">
        <f>[1]!ripe([1]!Olekuvorrand($C158,$S159,$X159,$W159,$V159,K$4,[1]!juhe($S159,6)),[1]!juhe($S159,6),$C158,0)</f>
        <v>12.634976773294746</v>
      </c>
      <c r="L161" s="135">
        <f>[1]!ripe([1]!Olekuvorrand($C158,$S159,$X159,$W159,$V159,L$4,[1]!juhe($S159,6)),[1]!juhe($S159,6),$C158,0)</f>
        <v>12.799994914595201</v>
      </c>
      <c r="M161" s="135">
        <f>[1]!ripe([1]!Olekuvorrand($C158,$S159,$X159,$W159,$V159,M$4,[1]!juhe($S159,6)),[1]!juhe($S159,6),$C158,0)</f>
        <v>12.963782332756647</v>
      </c>
      <c r="N161" s="135">
        <f>[1]!ripe([1]!Olekuvorrand($C158,$S159,$X159,$W159,$V159,N$4,[1]!juhe($S159,6)),[1]!juhe($S159,6),$C158,0)</f>
        <v>13.126331413477264</v>
      </c>
      <c r="O161" s="236"/>
      <c r="Q161"/>
      <c r="R161"/>
      <c r="S161"/>
      <c r="T161"/>
      <c r="U161"/>
      <c r="V161"/>
      <c r="W161"/>
      <c r="X161"/>
      <c r="Y161"/>
    </row>
    <row r="162" spans="1:25" x14ac:dyDescent="0.2">
      <c r="A162" s="114"/>
      <c r="B162" s="116" t="str">
        <f>Visangud!C101</f>
        <v>144Y-145Y</v>
      </c>
      <c r="C162" s="116">
        <f>Visangud!Q101</f>
        <v>455.63993535870998</v>
      </c>
      <c r="D162" s="10" t="s">
        <v>31</v>
      </c>
      <c r="E162" s="12">
        <f>[1]!ripe(E$158,[1]!juhe($S$7,6),$C162,0)</f>
        <v>11.124854516227906</v>
      </c>
      <c r="F162" s="12">
        <f>[1]!ripe(F$158,[1]!juhe($S$7,6),$C162,0)</f>
        <v>11.290005003331446</v>
      </c>
      <c r="G162" s="12">
        <f>[1]!ripe(G$158,[1]!juhe($S$7,6),$C162,0)</f>
        <v>11.45399024926366</v>
      </c>
      <c r="H162" s="12">
        <f>[1]!ripe(H$158,[1]!juhe($S$7,6),$C162,0)</f>
        <v>11.616781005013808</v>
      </c>
      <c r="I162" s="12">
        <f>[1]!ripe(I$158,[1]!juhe($S$7,6),$C162,0)</f>
        <v>11.778366596099401</v>
      </c>
      <c r="J162" s="12">
        <f>[1]!ripe(J$158,[1]!juhe($S$7,6),$C162,0)</f>
        <v>11.938768267847115</v>
      </c>
      <c r="K162" s="12">
        <f>[1]!ripe(K$158,[1]!juhe($S$7,6),$C162,0)</f>
        <v>12.097966478536009</v>
      </c>
      <c r="L162" s="12">
        <f>[1]!ripe(L$158,[1]!juhe($S$7,6),$C162,0)</f>
        <v>12.255971038229603</v>
      </c>
      <c r="M162" s="12">
        <f>[1]!ripe(M$158,[1]!juhe($S$7,6),$C162,0)</f>
        <v>12.412797182834096</v>
      </c>
      <c r="N162" s="12">
        <f>[1]!ripe(N$158,[1]!juhe($S$7,6),$C162,0)</f>
        <v>12.568437621669826</v>
      </c>
      <c r="O162" s="145"/>
      <c r="Q162"/>
      <c r="R162"/>
      <c r="S162"/>
      <c r="T162"/>
      <c r="U162"/>
      <c r="V162"/>
      <c r="W162"/>
      <c r="X162"/>
      <c r="Y162"/>
    </row>
    <row r="163" spans="1:25" x14ac:dyDescent="0.2">
      <c r="A163" s="118"/>
      <c r="B163" s="116" t="str">
        <f>Visangud!C102</f>
        <v>145Y-146Y</v>
      </c>
      <c r="C163" s="116">
        <f>Visangud!Q102</f>
        <v>475.53359847153308</v>
      </c>
      <c r="D163" s="10" t="s">
        <v>31</v>
      </c>
      <c r="E163" s="12">
        <f>[1]!ripe(E$158,[1]!juhe($S$7,6),$C163,0)</f>
        <v>12.117504546269776</v>
      </c>
      <c r="F163" s="12">
        <f>[1]!ripe(F$158,[1]!juhe($S$7,6),$C163,0)</f>
        <v>12.297391103471639</v>
      </c>
      <c r="G163" s="12">
        <f>[1]!ripe(G$158,[1]!juhe($S$7,6),$C163,0)</f>
        <v>12.476008447204643</v>
      </c>
      <c r="H163" s="12">
        <f>[1]!ripe(H$158,[1]!juhe($S$7,6),$C163,0)</f>
        <v>12.653324718623352</v>
      </c>
      <c r="I163" s="12">
        <f>[1]!ripe(I$158,[1]!juhe($S$7,6),$C163,0)</f>
        <v>12.829328290781101</v>
      </c>
      <c r="J163" s="12">
        <f>[1]!ripe(J$158,[1]!juhe($S$7,6),$C163,0)</f>
        <v>13.004042304685457</v>
      </c>
      <c r="K163" s="12">
        <f>[1]!ripe(K$158,[1]!juhe($S$7,6),$C163,0)</f>
        <v>13.177445474944154</v>
      </c>
      <c r="L163" s="12">
        <f>[1]!ripe(L$158,[1]!juhe($S$7,6),$C163,0)</f>
        <v>13.349548486954388</v>
      </c>
      <c r="M163" s="12">
        <f>[1]!ripe(M$158,[1]!juhe($S$7,6),$C163,0)</f>
        <v>13.520367936093868</v>
      </c>
      <c r="N163" s="12">
        <f>[1]!ripe(N$158,[1]!juhe($S$7,6),$C163,0)</f>
        <v>13.689895881149177</v>
      </c>
      <c r="O163" s="145"/>
      <c r="Q163"/>
      <c r="R163"/>
      <c r="S163"/>
      <c r="T163"/>
      <c r="U163"/>
      <c r="V163"/>
      <c r="W163"/>
      <c r="X163"/>
      <c r="Y163"/>
    </row>
    <row r="164" spans="1:25" x14ac:dyDescent="0.2">
      <c r="A164" s="118"/>
      <c r="B164" s="116" t="str">
        <f>Visangud!C103</f>
        <v>146Y-147Y</v>
      </c>
      <c r="C164" s="116">
        <f>Visangud!Q103</f>
        <v>465.35347324357821</v>
      </c>
      <c r="D164" s="10" t="s">
        <v>31</v>
      </c>
      <c r="E164" s="12">
        <f>[1]!ripe(E$158,[1]!juhe($S$7,6),$C164,0)</f>
        <v>11.604239843741512</v>
      </c>
      <c r="F164" s="12">
        <f>[1]!ripe(F$158,[1]!juhe($S$7,6),$C164,0)</f>
        <v>11.776506893154581</v>
      </c>
      <c r="G164" s="12">
        <f>[1]!ripe(G$158,[1]!juhe($S$7,6),$C164,0)</f>
        <v>11.947558489546832</v>
      </c>
      <c r="H164" s="12">
        <f>[1]!ripe(H$158,[1]!juhe($S$7,6),$C164,0)</f>
        <v>12.117364123527311</v>
      </c>
      <c r="I164" s="12">
        <f>[1]!ripe(I$158,[1]!juhe($S$7,6),$C164,0)</f>
        <v>12.285912660635349</v>
      </c>
      <c r="J164" s="12">
        <f>[1]!ripe(J$158,[1]!juhe($S$7,6),$C164,0)</f>
        <v>12.453226261688057</v>
      </c>
      <c r="K164" s="12">
        <f>[1]!ripe(K$158,[1]!juhe($S$7,6),$C164,0)</f>
        <v>12.619284542884781</v>
      </c>
      <c r="L164" s="12">
        <f>[1]!ripe(L$158,[1]!juhe($S$7,6),$C164,0)</f>
        <v>12.784097737018211</v>
      </c>
      <c r="M164" s="12">
        <f>[1]!ripe(M$158,[1]!juhe($S$7,6),$C164,0)</f>
        <v>12.947681736530761</v>
      </c>
      <c r="N164" s="12">
        <f>[1]!ripe(N$158,[1]!juhe($S$7,6),$C164,0)</f>
        <v>13.110028936577327</v>
      </c>
      <c r="O164" s="145"/>
      <c r="Q164"/>
      <c r="R164"/>
      <c r="S164"/>
      <c r="T164"/>
      <c r="U164"/>
      <c r="V164"/>
      <c r="W164"/>
      <c r="X164"/>
      <c r="Y164"/>
    </row>
    <row r="165" spans="1:25" x14ac:dyDescent="0.2">
      <c r="A165" s="118"/>
      <c r="B165" s="116" t="str">
        <f>Visangud!C104</f>
        <v>147Y-148Y</v>
      </c>
      <c r="C165" s="116">
        <f>Visangud!Q104</f>
        <v>465.40604001798715</v>
      </c>
      <c r="D165" s="10" t="s">
        <v>31</v>
      </c>
      <c r="E165" s="12">
        <f>[1]!ripe(E$158,[1]!juhe($S$7,6),$C165,0)</f>
        <v>11.606861643926004</v>
      </c>
      <c r="F165" s="12">
        <f>[1]!ripe(F$158,[1]!juhe($S$7,6),$C165,0)</f>
        <v>11.779167614439292</v>
      </c>
      <c r="G165" s="12">
        <f>[1]!ripe(G$158,[1]!juhe($S$7,6),$C165,0)</f>
        <v>11.950257857318778</v>
      </c>
      <c r="H165" s="12">
        <f>[1]!ripe(H$158,[1]!juhe($S$7,6),$C165,0)</f>
        <v>12.120101856280375</v>
      </c>
      <c r="I165" s="12">
        <f>[1]!ripe(I$158,[1]!juhe($S$7,6),$C165,0)</f>
        <v>12.288688474347754</v>
      </c>
      <c r="J165" s="12">
        <f>[1]!ripe(J$158,[1]!juhe($S$7,6),$C165,0)</f>
        <v>12.456039877344926</v>
      </c>
      <c r="K165" s="12">
        <f>[1]!ripe(K$158,[1]!juhe($S$7,6),$C165,0)</f>
        <v>12.622135676865826</v>
      </c>
      <c r="L165" s="12">
        <f>[1]!ripe(L$158,[1]!juhe($S$7,6),$C165,0)</f>
        <v>12.786986108015089</v>
      </c>
      <c r="M165" s="12">
        <f>[1]!ripe(M$158,[1]!juhe($S$7,6),$C165,0)</f>
        <v>12.95060706682578</v>
      </c>
      <c r="N165" s="12">
        <f>[1]!ripe(N$158,[1]!juhe($S$7,6),$C165,0)</f>
        <v>13.112990946734602</v>
      </c>
      <c r="O165" s="145"/>
      <c r="Q165"/>
      <c r="R165"/>
      <c r="S165"/>
      <c r="T165"/>
      <c r="U165"/>
      <c r="V165"/>
      <c r="W165"/>
      <c r="X165"/>
      <c r="Y165"/>
    </row>
    <row r="166" spans="1:25" x14ac:dyDescent="0.2">
      <c r="A166" s="118"/>
      <c r="B166" s="130"/>
      <c r="C166" s="116">
        <f>Visangud!Q105</f>
        <v>0</v>
      </c>
      <c r="D166" s="10" t="s">
        <v>31</v>
      </c>
      <c r="E166" s="12" t="e">
        <f>[1]!ripe(E$158,[1]!juhe($S$7,6),$C166,0)</f>
        <v>#VALUE!</v>
      </c>
      <c r="F166" s="12" t="e">
        <f>[1]!ripe(F$158,[1]!juhe($S$7,6),$C166,0)</f>
        <v>#VALUE!</v>
      </c>
      <c r="G166" s="12" t="e">
        <f>[1]!ripe(G$158,[1]!juhe($S$7,6),$C166,0)</f>
        <v>#VALUE!</v>
      </c>
      <c r="H166" s="12" t="e">
        <f>[1]!ripe(H$158,[1]!juhe($S$7,6),$C166,0)</f>
        <v>#VALUE!</v>
      </c>
      <c r="I166" s="12" t="e">
        <f>[1]!ripe(I$158,[1]!juhe($S$7,6),$C166,0)</f>
        <v>#VALUE!</v>
      </c>
      <c r="J166" s="12" t="e">
        <f>[1]!ripe(J$158,[1]!juhe($S$7,6),$C166,0)</f>
        <v>#VALUE!</v>
      </c>
      <c r="K166" s="12" t="e">
        <f>[1]!ripe(K$158,[1]!juhe($S$7,6),$C166,0)</f>
        <v>#VALUE!</v>
      </c>
      <c r="L166" s="12" t="e">
        <f>[1]!ripe(L$158,[1]!juhe($S$7,6),$C166,0)</f>
        <v>#VALUE!</v>
      </c>
      <c r="M166" s="12" t="e">
        <f>[1]!ripe(M$158,[1]!juhe($S$7,6),$C166,0)</f>
        <v>#VALUE!</v>
      </c>
      <c r="N166" s="12" t="e">
        <f>[1]!ripe(N$158,[1]!juhe($S$7,6),$C166,0)</f>
        <v>#VALUE!</v>
      </c>
      <c r="O166" s="145"/>
      <c r="Q166"/>
      <c r="R166"/>
      <c r="S166"/>
      <c r="T166"/>
      <c r="U166"/>
      <c r="V166"/>
      <c r="W166"/>
      <c r="X166"/>
      <c r="Y166"/>
    </row>
    <row r="167" spans="1:25" s="128" customFormat="1" hidden="1" x14ac:dyDescent="0.2">
      <c r="A167" s="220">
        <v>1</v>
      </c>
      <c r="B167" s="221" t="str">
        <f>Q168</f>
        <v>148Y- 151Y</v>
      </c>
      <c r="C167" s="222">
        <f>R168</f>
        <v>461.46793139541433</v>
      </c>
      <c r="D167" s="133" t="s">
        <v>137</v>
      </c>
      <c r="E167" s="134">
        <f>[1]!Olekuvorrand($C167,$S168,$X168,$W168,$V168,E$4,[1]!juhe($S168,6),TRUE)</f>
        <v>125.83082914352417</v>
      </c>
      <c r="F167" s="134">
        <f>[1]!Olekuvorrand($C167,$S168,$X168,$W168,$V168,F$4,[1]!juhe($S168,6),TRUE)</f>
        <v>123.94064664840698</v>
      </c>
      <c r="G167" s="134">
        <f>[1]!Olekuvorrand($C167,$S168,$X168,$W168,$V168,G$4,[1]!juhe($S168,6),TRUE)</f>
        <v>122.1192479133606</v>
      </c>
      <c r="H167" s="134">
        <f>[1]!Olekuvorrand($C167,$S168,$X168,$W168,$V168,H$4,[1]!juhe($S168,6),TRUE)</f>
        <v>120.36305665969849</v>
      </c>
      <c r="I167" s="134">
        <f>[1]!Olekuvorrand($C167,$S168,$X168,$W168,$V168,I$4,[1]!juhe($S168,6),TRUE)</f>
        <v>118.66909265518188</v>
      </c>
      <c r="J167" s="134">
        <f>[1]!Olekuvorrand($C167,$S168,$X168,$W168,$V168,J$4,[1]!juhe($S168,6),TRUE)</f>
        <v>117.03401803970337</v>
      </c>
      <c r="K167" s="134">
        <f>[1]!Olekuvorrand($C167,$S168,$X168,$W168,$V168,K$4,[1]!juhe($S168,6),TRUE)</f>
        <v>115.45521020889282</v>
      </c>
      <c r="L167" s="134">
        <f>[1]!Olekuvorrand($C167,$S168,$X168,$W168,$V168,L$4,[1]!juhe($S168,6),TRUE)</f>
        <v>113.92968893051147</v>
      </c>
      <c r="M167" s="134">
        <f>[1]!Olekuvorrand($C167,$S168,$X168,$W168,$V168,M$4,[1]!juhe($S168,6),TRUE)</f>
        <v>112.45507001876831</v>
      </c>
      <c r="N167" s="134">
        <f>[1]!Olekuvorrand($C167,$S168,$X168,$W168,$V168,N$4,[1]!juhe($S168,6),TRUE)</f>
        <v>111.02896928787231</v>
      </c>
      <c r="O167" s="236">
        <f>T168</f>
        <v>117.03401803970337</v>
      </c>
      <c r="Q167"/>
      <c r="R167"/>
      <c r="S167"/>
      <c r="T167"/>
      <c r="U167"/>
      <c r="V167"/>
      <c r="W167"/>
      <c r="X167"/>
      <c r="Y167"/>
    </row>
    <row r="168" spans="1:25" s="128" customFormat="1" x14ac:dyDescent="0.2">
      <c r="A168" s="220"/>
      <c r="B168" s="221"/>
      <c r="C168" s="222"/>
      <c r="D168" s="133" t="s">
        <v>32</v>
      </c>
      <c r="E168" s="134">
        <f>E167*[1]!juhe($S168,2)/10</f>
        <v>844.32486355304718</v>
      </c>
      <c r="F168" s="134">
        <f>F167*[1]!juhe($S168,2)/10</f>
        <v>831.64173901081085</v>
      </c>
      <c r="G168" s="134">
        <f>G167*[1]!juhe($S168,2)/10</f>
        <v>819.4201534986496</v>
      </c>
      <c r="H168" s="134">
        <f>H167*[1]!juhe($S168,2)/10</f>
        <v>807.63611018657673</v>
      </c>
      <c r="I168" s="134">
        <f>I167*[1]!juhe($S168,2)/10</f>
        <v>796.26961171627033</v>
      </c>
      <c r="J168" s="134">
        <f>J167*[1]!juhe($S168,2)/10</f>
        <v>785.29826104640949</v>
      </c>
      <c r="K168" s="134">
        <f>K167*[1]!juhe($S168,2)/10</f>
        <v>774.70446050167072</v>
      </c>
      <c r="L168" s="134">
        <f>L167*[1]!juhe($S168,2)/10</f>
        <v>764.46821272373188</v>
      </c>
      <c r="M168" s="134">
        <f>M167*[1]!juhe($S168,2)/10</f>
        <v>754.57351982593525</v>
      </c>
      <c r="N168" s="134">
        <f>N167*[1]!juhe($S168,2)/10</f>
        <v>745.00438392162312</v>
      </c>
      <c r="O168" s="236"/>
      <c r="Q168" s="137" t="str">
        <f>'Trossi rež'!R$3</f>
        <v>148Y- 151Y</v>
      </c>
      <c r="R168" s="55">
        <f>'Trossi rež'!R$4</f>
        <v>461.46793139541433</v>
      </c>
      <c r="S168" s="3" t="str">
        <f>'Trossi rež'!R$5</f>
        <v>9,9-S1A - 19</v>
      </c>
      <c r="T168" s="3">
        <f>'Trossi rež'!R$8</f>
        <v>117.03401803970337</v>
      </c>
      <c r="U168">
        <f>'Trossi rež'!R$17</f>
        <v>6</v>
      </c>
      <c r="V168">
        <f>'Trossi rež'!R$18</f>
        <v>0.27439876873036745</v>
      </c>
      <c r="W168">
        <f>'Trossi rež'!R$19</f>
        <v>-5</v>
      </c>
      <c r="X168" s="3">
        <f>'Trossi rež'!R$20</f>
        <v>434.81713533401489</v>
      </c>
      <c r="Y168">
        <v>1</v>
      </c>
    </row>
    <row r="169" spans="1:25" s="128" customFormat="1" x14ac:dyDescent="0.2">
      <c r="A169" s="220"/>
      <c r="B169" s="221"/>
      <c r="C169" s="222"/>
      <c r="D169" s="133" t="s">
        <v>31</v>
      </c>
      <c r="E169" s="135">
        <f>[1]!ripe([1]!Olekuvorrand($C167,$S168,$X168,$W168,$V168,E$4,[1]!juhe($S168,6),TRUE),[1]!juhe($S168,6),$C167,0)</f>
        <v>11.317741987235351</v>
      </c>
      <c r="F169" s="135">
        <f>[1]!ripe([1]!Olekuvorrand($C167,$S168,$X168,$W168,$V168,F$4,[1]!juhe($S168,6),TRUE),[1]!juhe($S168,6),$C167,0)</f>
        <v>11.490345554886659</v>
      </c>
      <c r="G169" s="135">
        <f>[1]!ripe([1]!Olekuvorrand($C167,$S168,$X168,$W168,$V168,G$4,[1]!juhe($S168,6),TRUE),[1]!juhe($S168,6),$C167,0)</f>
        <v>11.661723132267126</v>
      </c>
      <c r="H169" s="135">
        <f>[1]!ripe([1]!Olekuvorrand($C167,$S168,$X168,$W168,$V168,H$4,[1]!juhe($S168,6),TRUE),[1]!juhe($S168,6),$C167,0)</f>
        <v>11.831876805128893</v>
      </c>
      <c r="I169" s="135">
        <f>[1]!ripe([1]!Olekuvorrand($C167,$S168,$X168,$W168,$V168,I$4,[1]!juhe($S168,6),TRUE),[1]!juhe($S168,6),$C167,0)</f>
        <v>12.000773128217851</v>
      </c>
      <c r="J169" s="135">
        <f>[1]!ripe([1]!Olekuvorrand($C167,$S168,$X168,$W168,$V168,J$4,[1]!juhe($S168,6),TRUE),[1]!juhe($S168,6),$C167,0)</f>
        <v>12.168435145097499</v>
      </c>
      <c r="K169" s="135">
        <f>[1]!ripe([1]!Olekuvorrand($C167,$S168,$X168,$W168,$V168,K$4,[1]!juhe($S168,6),TRUE),[1]!juhe($S168,6),$C167,0)</f>
        <v>12.334834051314298</v>
      </c>
      <c r="L169" s="135">
        <f>[1]!ripe([1]!Olekuvorrand($C167,$S168,$X168,$W168,$V168,L$4,[1]!juhe($S168,6),TRUE),[1]!juhe($S168,6),$C167,0)</f>
        <v>12.499997776303134</v>
      </c>
      <c r="M169" s="135">
        <f>[1]!ripe([1]!Olekuvorrand($C167,$S168,$X168,$W168,$V168,M$4,[1]!juhe($S168,6),TRUE),[1]!juhe($S168,6),$C167,0)</f>
        <v>12.6639097556795</v>
      </c>
      <c r="N169" s="135">
        <f>[1]!ripe([1]!Olekuvorrand($C167,$S168,$X168,$W168,$V168,N$4,[1]!juhe($S168,6),TRUE),[1]!juhe($S168,6),$C167,0)</f>
        <v>12.826570105265832</v>
      </c>
      <c r="O169" s="236"/>
      <c r="Q169"/>
      <c r="R169"/>
      <c r="S169"/>
      <c r="T169"/>
      <c r="U169"/>
      <c r="V169"/>
      <c r="W169"/>
      <c r="X169"/>
      <c r="Y169"/>
    </row>
    <row r="170" spans="1:25" s="128" customFormat="1" x14ac:dyDescent="0.2">
      <c r="A170" s="220"/>
      <c r="B170" s="221"/>
      <c r="C170" s="222"/>
      <c r="D170" s="133" t="s">
        <v>247</v>
      </c>
      <c r="E170" s="135">
        <f>[1]!ripe([1]!Olekuvorrand($C167,$S168,$X168,$W168,$V168,E$4,[1]!juhe($S168,6)),[1]!juhe($S168,6),$C167,0)</f>
        <v>11.317741987235351</v>
      </c>
      <c r="F170" s="135">
        <f>[1]!ripe([1]!Olekuvorrand($C167,$S168,$X168,$W168,$V168,F$4,[1]!juhe($S168,6)),[1]!juhe($S168,6),$C167,0)</f>
        <v>11.490345554886659</v>
      </c>
      <c r="G170" s="135">
        <f>[1]!ripe([1]!Olekuvorrand($C167,$S168,$X168,$W168,$V168,G$4,[1]!juhe($S168,6)),[1]!juhe($S168,6),$C167,0)</f>
        <v>11.661723132267126</v>
      </c>
      <c r="H170" s="135">
        <f>[1]!ripe([1]!Olekuvorrand($C167,$S168,$X168,$W168,$V168,H$4,[1]!juhe($S168,6)),[1]!juhe($S168,6),$C167,0)</f>
        <v>11.831876805128893</v>
      </c>
      <c r="I170" s="135">
        <f>[1]!ripe([1]!Olekuvorrand($C167,$S168,$X168,$W168,$V168,I$4,[1]!juhe($S168,6)),[1]!juhe($S168,6),$C167,0)</f>
        <v>12.000773128217851</v>
      </c>
      <c r="J170" s="135">
        <f>[1]!ripe([1]!Olekuvorrand($C167,$S168,$X168,$W168,$V168,J$4,[1]!juhe($S168,6)),[1]!juhe($S168,6),$C167,0)</f>
        <v>12.168435145097499</v>
      </c>
      <c r="K170" s="135">
        <f>[1]!ripe([1]!Olekuvorrand($C167,$S168,$X168,$W168,$V168,K$4,[1]!juhe($S168,6)),[1]!juhe($S168,6),$C167,0)</f>
        <v>12.334834051314298</v>
      </c>
      <c r="L170" s="135">
        <f>[1]!ripe([1]!Olekuvorrand($C167,$S168,$X168,$W168,$V168,L$4,[1]!juhe($S168,6)),[1]!juhe($S168,6),$C167,0)</f>
        <v>12.499997776303134</v>
      </c>
      <c r="M170" s="135">
        <f>[1]!ripe([1]!Olekuvorrand($C167,$S168,$X168,$W168,$V168,M$4,[1]!juhe($S168,6)),[1]!juhe($S168,6),$C167,0)</f>
        <v>12.6639097556795</v>
      </c>
      <c r="N170" s="135">
        <f>[1]!ripe([1]!Olekuvorrand($C167,$S168,$X168,$W168,$V168,N$4,[1]!juhe($S168,6)),[1]!juhe($S168,6),$C167,0)</f>
        <v>12.826570105265832</v>
      </c>
      <c r="O170" s="236"/>
      <c r="Q170"/>
      <c r="R170"/>
      <c r="S170"/>
      <c r="T170"/>
      <c r="U170"/>
      <c r="V170"/>
      <c r="W170"/>
      <c r="X170"/>
      <c r="Y170"/>
    </row>
    <row r="171" spans="1:25" x14ac:dyDescent="0.2">
      <c r="A171" s="114"/>
      <c r="B171" s="116" t="str">
        <f>Visangud!C105</f>
        <v>148Y-149Y</v>
      </c>
      <c r="C171" s="116">
        <f>Visangud!R105</f>
        <v>455.64260740169686</v>
      </c>
      <c r="D171" s="10" t="s">
        <v>31</v>
      </c>
      <c r="E171" s="12">
        <f>[1]!ripe(E$167,[1]!juhe($S$7,6),$C171,0)</f>
        <v>11.033807264753515</v>
      </c>
      <c r="F171" s="12">
        <f>[1]!ripe(F$167,[1]!juhe($S$7,6),$C171,0)</f>
        <v>11.202080627127504</v>
      </c>
      <c r="G171" s="12">
        <f>[1]!ripe(G$167,[1]!juhe($S$7,6),$C171,0)</f>
        <v>11.369158756355857</v>
      </c>
      <c r="H171" s="12">
        <f>[1]!ripe(H$167,[1]!juhe($S$7,6),$C171,0)</f>
        <v>11.535043685864244</v>
      </c>
      <c r="I171" s="12">
        <f>[1]!ripe(I$167,[1]!juhe($S$7,6),$C171,0)</f>
        <v>11.699702809458945</v>
      </c>
      <c r="J171" s="12">
        <f>[1]!ripe(J$167,[1]!juhe($S$7,6),$C171,0)</f>
        <v>11.863158592596282</v>
      </c>
      <c r="K171" s="12">
        <f>[1]!ripe(K$167,[1]!juhe($S$7,6),$C171,0)</f>
        <v>12.025382953456662</v>
      </c>
      <c r="L171" s="12">
        <f>[1]!ripe(L$167,[1]!juhe($S$7,6),$C171,0)</f>
        <v>12.186403120793127</v>
      </c>
      <c r="M171" s="12">
        <f>[1]!ripe(M$167,[1]!juhe($S$7,6),$C171,0)</f>
        <v>12.346202945781439</v>
      </c>
      <c r="N171" s="12">
        <f>[1]!ripe(N$167,[1]!juhe($S$7,6),$C171,0)</f>
        <v>12.504782541338329</v>
      </c>
      <c r="O171" s="145"/>
      <c r="Q171"/>
      <c r="R171"/>
      <c r="S171"/>
      <c r="T171"/>
      <c r="U171"/>
      <c r="V171"/>
      <c r="W171"/>
      <c r="X171"/>
      <c r="Y171"/>
    </row>
    <row r="172" spans="1:25" x14ac:dyDescent="0.2">
      <c r="A172" s="118"/>
      <c r="B172" s="116" t="str">
        <f>Visangud!C106</f>
        <v>149Y-150Y</v>
      </c>
      <c r="C172" s="116">
        <f>Visangud!R106</f>
        <v>455.6446558241534</v>
      </c>
      <c r="D172" s="10" t="s">
        <v>31</v>
      </c>
      <c r="E172" s="12">
        <f>[1]!ripe(E$167,[1]!juhe($S$7,6),$C172,0)</f>
        <v>11.033906473866185</v>
      </c>
      <c r="F172" s="12">
        <f>[1]!ripe(F$167,[1]!juhe($S$7,6),$C172,0)</f>
        <v>11.20218134924929</v>
      </c>
      <c r="G172" s="12">
        <f>[1]!ripe(G$167,[1]!juhe($S$7,6),$C172,0)</f>
        <v>11.369260980739968</v>
      </c>
      <c r="H172" s="12">
        <f>[1]!ripe(H$167,[1]!juhe($S$7,6),$C172,0)</f>
        <v>11.535147401782172</v>
      </c>
      <c r="I172" s="12">
        <f>[1]!ripe(I$167,[1]!juhe($S$7,6),$C172,0)</f>
        <v>11.699808005889006</v>
      </c>
      <c r="J172" s="12">
        <f>[1]!ripe(J$167,[1]!juhe($S$7,6),$C172,0)</f>
        <v>11.863265258718791</v>
      </c>
      <c r="K172" s="12">
        <f>[1]!ripe(K$167,[1]!juhe($S$7,6),$C172,0)</f>
        <v>12.025491078199439</v>
      </c>
      <c r="L172" s="12">
        <f>[1]!ripe(L$167,[1]!juhe($S$7,6),$C172,0)</f>
        <v>12.186512693328813</v>
      </c>
      <c r="M172" s="12">
        <f>[1]!ripe(M$167,[1]!juhe($S$7,6),$C172,0)</f>
        <v>12.346313955137477</v>
      </c>
      <c r="N172" s="12">
        <f>[1]!ripe(N$167,[1]!juhe($S$7,6),$C172,0)</f>
        <v>12.504894976543177</v>
      </c>
      <c r="O172" s="146"/>
      <c r="Q172"/>
      <c r="R172"/>
      <c r="S172"/>
      <c r="T172"/>
      <c r="U172"/>
      <c r="V172"/>
      <c r="W172"/>
      <c r="X172"/>
      <c r="Y172"/>
    </row>
    <row r="173" spans="1:25" x14ac:dyDescent="0.2">
      <c r="A173" s="118"/>
      <c r="B173" s="116" t="str">
        <f>Visangud!C107</f>
        <v>150Y-151Y</v>
      </c>
      <c r="C173" s="116">
        <f>Visangud!R107</f>
        <v>472.49829361063547</v>
      </c>
      <c r="D173" s="10" t="s">
        <v>31</v>
      </c>
      <c r="E173" s="12">
        <f>[1]!ripe(E$167,[1]!juhe($S$7,6),$C173,0)</f>
        <v>11.865259080062039</v>
      </c>
      <c r="F173" s="12">
        <f>[1]!ripe(F$167,[1]!juhe($S$7,6),$C173,0)</f>
        <v>12.046212670507517</v>
      </c>
      <c r="G173" s="12">
        <f>[1]!ripe(G$167,[1]!juhe($S$7,6),$C173,0)</f>
        <v>12.225880961092868</v>
      </c>
      <c r="H173" s="12">
        <f>[1]!ripe(H$167,[1]!juhe($S$7,6),$C173,0)</f>
        <v>12.404266138472419</v>
      </c>
      <c r="I173" s="12">
        <f>[1]!ripe(I$167,[1]!juhe($S$7,6),$C173,0)</f>
        <v>12.581333139414884</v>
      </c>
      <c r="J173" s="12">
        <f>[1]!ripe(J$167,[1]!juhe($S$7,6),$C173,0)</f>
        <v>12.757106122259556</v>
      </c>
      <c r="K173" s="12">
        <f>[1]!ripe(K$167,[1]!juhe($S$7,6),$C173,0)</f>
        <v>12.931554889083188</v>
      </c>
      <c r="L173" s="12">
        <f>[1]!ripe(L$167,[1]!juhe($S$7,6),$C173,0)</f>
        <v>13.104708720459705</v>
      </c>
      <c r="M173" s="12">
        <f>[1]!ripe(M$167,[1]!juhe($S$7,6),$C173,0)</f>
        <v>13.276550250671283</v>
      </c>
      <c r="N173" s="12">
        <f>[1]!ripe(N$167,[1]!juhe($S$7,6),$C173,0)</f>
        <v>13.447079601143493</v>
      </c>
      <c r="O173" s="146"/>
      <c r="Q173"/>
      <c r="R173"/>
      <c r="S173"/>
      <c r="T173"/>
      <c r="U173"/>
      <c r="V173"/>
      <c r="W173"/>
      <c r="X173"/>
      <c r="Y173"/>
    </row>
    <row r="174" spans="1:25" x14ac:dyDescent="0.2">
      <c r="A174" s="118"/>
      <c r="B174" s="130"/>
      <c r="C174" s="116">
        <f>Visangud!R108</f>
        <v>0</v>
      </c>
      <c r="D174" s="10" t="s">
        <v>31</v>
      </c>
      <c r="E174" s="12" t="e">
        <f>[1]!ripe(E$167,[1]!juhe($S$7,6),$C174,0)</f>
        <v>#VALUE!</v>
      </c>
      <c r="F174" s="12" t="e">
        <f>[1]!ripe(F$167,[1]!juhe($S$7,6),$C174,0)</f>
        <v>#VALUE!</v>
      </c>
      <c r="G174" s="12" t="e">
        <f>[1]!ripe(G$167,[1]!juhe($S$7,6),$C174,0)</f>
        <v>#VALUE!</v>
      </c>
      <c r="H174" s="12" t="e">
        <f>[1]!ripe(H$167,[1]!juhe($S$7,6),$C174,0)</f>
        <v>#VALUE!</v>
      </c>
      <c r="I174" s="12" t="e">
        <f>[1]!ripe(I$167,[1]!juhe($S$7,6),$C174,0)</f>
        <v>#VALUE!</v>
      </c>
      <c r="J174" s="12" t="e">
        <f>[1]!ripe(J$167,[1]!juhe($S$7,6),$C174,0)</f>
        <v>#VALUE!</v>
      </c>
      <c r="K174" s="12" t="e">
        <f>[1]!ripe(K$167,[1]!juhe($S$7,6),$C174,0)</f>
        <v>#VALUE!</v>
      </c>
      <c r="L174" s="12" t="e">
        <f>[1]!ripe(L$167,[1]!juhe($S$7,6),$C174,0)</f>
        <v>#VALUE!</v>
      </c>
      <c r="M174" s="12" t="e">
        <f>[1]!ripe(M$167,[1]!juhe($S$7,6),$C174,0)</f>
        <v>#VALUE!</v>
      </c>
      <c r="N174" s="12" t="e">
        <f>[1]!ripe(N$167,[1]!juhe($S$7,6),$C174,0)</f>
        <v>#VALUE!</v>
      </c>
      <c r="O174" s="146"/>
      <c r="Q174"/>
      <c r="R174"/>
      <c r="S174"/>
      <c r="T174"/>
      <c r="U174"/>
      <c r="V174"/>
      <c r="W174"/>
      <c r="X174"/>
      <c r="Y174"/>
    </row>
    <row r="175" spans="1:25" s="128" customFormat="1" hidden="1" x14ac:dyDescent="0.2">
      <c r="A175" s="220">
        <v>1</v>
      </c>
      <c r="B175" s="221" t="str">
        <f>Q176</f>
        <v>151Y- 154Y</v>
      </c>
      <c r="C175" s="222">
        <f>R176</f>
        <v>407.58715665367635</v>
      </c>
      <c r="D175" s="133" t="s">
        <v>137</v>
      </c>
      <c r="E175" s="134">
        <f>[1]!Olekuvorrand($C175,$S176,$X176,$W176,$V176,E$4,[1]!juhe($S176,6),TRUE)</f>
        <v>225.86685419082642</v>
      </c>
      <c r="F175" s="134">
        <f>[1]!Olekuvorrand($C175,$S176,$X176,$W176,$V176,F$4,[1]!juhe($S176,6),TRUE)</f>
        <v>219.38401460647583</v>
      </c>
      <c r="G175" s="134">
        <f>[1]!Olekuvorrand($C175,$S176,$X176,$W176,$V176,G$4,[1]!juhe($S176,6),TRUE)</f>
        <v>213.12242746353149</v>
      </c>
      <c r="H175" s="134">
        <f>[1]!Olekuvorrand($C175,$S176,$X176,$W176,$V176,H$4,[1]!juhe($S176,6),TRUE)</f>
        <v>207.08423852920532</v>
      </c>
      <c r="I175" s="134">
        <f>[1]!Olekuvorrand($C175,$S176,$X176,$W176,$V176,I$4,[1]!juhe($S176,6),TRUE)</f>
        <v>201.27004384994507</v>
      </c>
      <c r="J175" s="134">
        <f>[1]!Olekuvorrand($C175,$S176,$X176,$W176,$V176,J$4,[1]!juhe($S176,6),TRUE)</f>
        <v>195.67972421646118</v>
      </c>
      <c r="K175" s="134">
        <f>[1]!Olekuvorrand($C175,$S176,$X176,$W176,$V176,K$4,[1]!juhe($S176,6),TRUE)</f>
        <v>190.3114914894104</v>
      </c>
      <c r="L175" s="134">
        <f>[1]!Olekuvorrand($C175,$S176,$X176,$W176,$V176,L$4,[1]!juhe($S176,6),TRUE)</f>
        <v>185.16272306442261</v>
      </c>
      <c r="M175" s="134">
        <f>[1]!Olekuvorrand($C175,$S176,$X176,$W176,$V176,M$4,[1]!juhe($S176,6),TRUE)</f>
        <v>180.22960424423218</v>
      </c>
      <c r="N175" s="134">
        <f>[1]!Olekuvorrand($C175,$S176,$X176,$W176,$V176,N$4,[1]!juhe($S176,6),TRUE)</f>
        <v>175.50760507583618</v>
      </c>
      <c r="O175" s="236">
        <f>T176</f>
        <v>195.67972421646118</v>
      </c>
      <c r="Q175"/>
      <c r="R175"/>
      <c r="S175"/>
      <c r="T175"/>
      <c r="U175"/>
      <c r="V175"/>
      <c r="W175"/>
      <c r="X175"/>
      <c r="Y175"/>
    </row>
    <row r="176" spans="1:25" s="128" customFormat="1" x14ac:dyDescent="0.2">
      <c r="A176" s="220"/>
      <c r="B176" s="221"/>
      <c r="C176" s="222"/>
      <c r="D176" s="133" t="s">
        <v>32</v>
      </c>
      <c r="E176" s="134">
        <f>E175*[1]!juhe($S176,2)/10</f>
        <v>1515.566591620445</v>
      </c>
      <c r="F176" s="134">
        <f>F175*[1]!juhe($S176,2)/10</f>
        <v>1472.0667380094526</v>
      </c>
      <c r="G176" s="134">
        <f>G175*[1]!juhe($S176,2)/10</f>
        <v>1430.0514882802961</v>
      </c>
      <c r="H176" s="134">
        <f>H175*[1]!juhe($S176,2)/10</f>
        <v>1389.5352405309675</v>
      </c>
      <c r="I176" s="134">
        <f>I175*[1]!juhe($S176,2)/10</f>
        <v>1350.5219942331312</v>
      </c>
      <c r="J176" s="134">
        <f>J175*[1]!juhe($S176,2)/10</f>
        <v>1313.0109494924543</v>
      </c>
      <c r="K176" s="134">
        <f>K175*[1]!juhe($S176,2)/10</f>
        <v>1276.9901078939436</v>
      </c>
      <c r="L176" s="134">
        <f>L175*[1]!juhe($S176,2)/10</f>
        <v>1242.4418717622755</v>
      </c>
      <c r="M176" s="134">
        <f>M175*[1]!juhe($S176,2)/10</f>
        <v>1209.3406444787977</v>
      </c>
      <c r="N176" s="134">
        <f>N175*[1]!juhe($S176,2)/10</f>
        <v>1177.6560300588606</v>
      </c>
      <c r="O176" s="236"/>
      <c r="Q176" s="137" t="str">
        <f>'Trossi rež'!S$3</f>
        <v>151Y- 154Y</v>
      </c>
      <c r="R176" s="55">
        <f>'Trossi rež'!S$4</f>
        <v>407.58715665367635</v>
      </c>
      <c r="S176" s="3" t="str">
        <f>'Trossi rež'!S$5</f>
        <v>9,9-S1A - 19</v>
      </c>
      <c r="T176" s="3">
        <f>'Trossi rež'!S$8</f>
        <v>195.67972421646118</v>
      </c>
      <c r="U176">
        <f>'Trossi rež'!S$17</f>
        <v>6</v>
      </c>
      <c r="V176">
        <f>'Trossi rež'!S$18</f>
        <v>0.27755687785834143</v>
      </c>
      <c r="W176">
        <f>'Trossi rež'!S$19</f>
        <v>-5</v>
      </c>
      <c r="X176" s="3">
        <f>'Trossi rež'!S$20</f>
        <v>500.87302923202515</v>
      </c>
      <c r="Y176">
        <v>1</v>
      </c>
    </row>
    <row r="177" spans="1:25" s="128" customFormat="1" x14ac:dyDescent="0.2">
      <c r="A177" s="220"/>
      <c r="B177" s="221"/>
      <c r="C177" s="222"/>
      <c r="D177" s="133" t="s">
        <v>31</v>
      </c>
      <c r="E177" s="135">
        <f>[1]!ripe([1]!Olekuvorrand($C175,$S176,$X176,$W176,$V176,E$4,[1]!juhe($S176,6),TRUE),[1]!juhe($S176,6),$C175,0)</f>
        <v>4.9187219508335032</v>
      </c>
      <c r="F177" s="135">
        <f>[1]!ripe([1]!Olekuvorrand($C175,$S176,$X176,$W176,$V176,F$4,[1]!juhe($S176,6),TRUE),[1]!juhe($S176,6),$C175,0)</f>
        <v>5.064071125086131</v>
      </c>
      <c r="G177" s="135">
        <f>[1]!ripe([1]!Olekuvorrand($C175,$S176,$X176,$W176,$V176,G$4,[1]!juhe($S176,6),TRUE),[1]!juhe($S176,6),$C175,0)</f>
        <v>5.2128547281314788</v>
      </c>
      <c r="H177" s="135">
        <f>[1]!ripe([1]!Olekuvorrand($C175,$S176,$X176,$W176,$V176,H$4,[1]!juhe($S176,6),TRUE),[1]!juhe($S176,6),$C175,0)</f>
        <v>5.3648518185870815</v>
      </c>
      <c r="I177" s="135">
        <f>[1]!ripe([1]!Olekuvorrand($C175,$S176,$X176,$W176,$V176,I$4,[1]!juhe($S176,6),TRUE),[1]!juhe($S176,6),$C175,0)</f>
        <v>5.5198291430909894</v>
      </c>
      <c r="J177" s="135">
        <f>[1]!ripe([1]!Olekuvorrand($C175,$S176,$X176,$W176,$V176,J$4,[1]!juhe($S176,6),TRUE),[1]!juhe($S176,6),$C175,0)</f>
        <v>5.6775236071222421</v>
      </c>
      <c r="K177" s="135">
        <f>[1]!ripe([1]!Olekuvorrand($C175,$S176,$X176,$W176,$V176,K$4,[1]!juhe($S176,6),TRUE),[1]!juhe($S176,6),$C175,0)</f>
        <v>5.8376729906294011</v>
      </c>
      <c r="L177" s="135">
        <f>[1]!ripe([1]!Olekuvorrand($C175,$S176,$X176,$W176,$V176,L$4,[1]!juhe($S176,6),TRUE),[1]!juhe($S176,6),$C175,0)</f>
        <v>5.9999995424975072</v>
      </c>
      <c r="M177" s="135">
        <f>[1]!ripe([1]!Olekuvorrand($C175,$S176,$X176,$W176,$V176,M$4,[1]!juhe($S176,6),TRUE),[1]!juhe($S176,6),$C175,0)</f>
        <v>6.1642273384156443</v>
      </c>
      <c r="N177" s="135">
        <f>[1]!ripe([1]!Olekuvorrand($C175,$S176,$X176,$W176,$V176,N$4,[1]!juhe($S176,6),TRUE),[1]!juhe($S176,6),$C175,0)</f>
        <v>6.3300747178111143</v>
      </c>
      <c r="O177" s="236"/>
      <c r="Q177"/>
      <c r="R177"/>
      <c r="S177"/>
      <c r="T177"/>
      <c r="U177"/>
      <c r="V177"/>
      <c r="W177"/>
      <c r="X177"/>
      <c r="Y177"/>
    </row>
    <row r="178" spans="1:25" s="128" customFormat="1" x14ac:dyDescent="0.2">
      <c r="A178" s="220"/>
      <c r="B178" s="221"/>
      <c r="C178" s="222"/>
      <c r="D178" s="133" t="s">
        <v>247</v>
      </c>
      <c r="E178" s="135">
        <f>[1]!ripe([1]!Olekuvorrand($C175,$S176,$X176,$W176,$V176,E$4,[1]!juhe($S176,6)),[1]!juhe($S176,6),$C175,0)</f>
        <v>4.9187219508335032</v>
      </c>
      <c r="F178" s="135">
        <f>[1]!ripe([1]!Olekuvorrand($C175,$S176,$X176,$W176,$V176,F$4,[1]!juhe($S176,6)),[1]!juhe($S176,6),$C175,0)</f>
        <v>5.064071125086131</v>
      </c>
      <c r="G178" s="135">
        <f>[1]!ripe([1]!Olekuvorrand($C175,$S176,$X176,$W176,$V176,G$4,[1]!juhe($S176,6)),[1]!juhe($S176,6),$C175,0)</f>
        <v>5.2128547281314788</v>
      </c>
      <c r="H178" s="135">
        <f>[1]!ripe([1]!Olekuvorrand($C175,$S176,$X176,$W176,$V176,H$4,[1]!juhe($S176,6)),[1]!juhe($S176,6),$C175,0)</f>
        <v>5.3648518185870815</v>
      </c>
      <c r="I178" s="135">
        <f>[1]!ripe([1]!Olekuvorrand($C175,$S176,$X176,$W176,$V176,I$4,[1]!juhe($S176,6)),[1]!juhe($S176,6),$C175,0)</f>
        <v>5.5198291430909894</v>
      </c>
      <c r="J178" s="135">
        <f>[1]!ripe([1]!Olekuvorrand($C175,$S176,$X176,$W176,$V176,J$4,[1]!juhe($S176,6)),[1]!juhe($S176,6),$C175,0)</f>
        <v>5.6775236071222421</v>
      </c>
      <c r="K178" s="135">
        <f>[1]!ripe([1]!Olekuvorrand($C175,$S176,$X176,$W176,$V176,K$4,[1]!juhe($S176,6)),[1]!juhe($S176,6),$C175,0)</f>
        <v>5.8376729906294011</v>
      </c>
      <c r="L178" s="135">
        <f>[1]!ripe([1]!Olekuvorrand($C175,$S176,$X176,$W176,$V176,L$4,[1]!juhe($S176,6)),[1]!juhe($S176,6),$C175,0)</f>
        <v>5.9999995424975072</v>
      </c>
      <c r="M178" s="135">
        <f>[1]!ripe([1]!Olekuvorrand($C175,$S176,$X176,$W176,$V176,M$4,[1]!juhe($S176,6)),[1]!juhe($S176,6),$C175,0)</f>
        <v>6.1642273384156443</v>
      </c>
      <c r="N178" s="135">
        <f>[1]!ripe([1]!Olekuvorrand($C175,$S176,$X176,$W176,$V176,N$4,[1]!juhe($S176,6)),[1]!juhe($S176,6),$C175,0)</f>
        <v>6.3300747178111143</v>
      </c>
      <c r="O178" s="236"/>
      <c r="Q178"/>
      <c r="R178"/>
      <c r="S178"/>
      <c r="T178"/>
      <c r="U178"/>
      <c r="V178"/>
      <c r="W178"/>
      <c r="X178"/>
      <c r="Y178"/>
    </row>
    <row r="179" spans="1:25" x14ac:dyDescent="0.2">
      <c r="A179" s="114"/>
      <c r="B179" s="116" t="str">
        <f>Visangud!C108</f>
        <v>151Y-152Y</v>
      </c>
      <c r="C179" s="116">
        <f>Visangud!S108</f>
        <v>247.13679999999999</v>
      </c>
      <c r="D179" s="10" t="s">
        <v>31</v>
      </c>
      <c r="E179" s="12">
        <f>[1]!ripe(E$175,[1]!juhe($S$7,6),$C179,0)</f>
        <v>1.8083651539521426</v>
      </c>
      <c r="F179" s="12">
        <f>[1]!ripe(F$175,[1]!juhe($S$7,6),$C179,0)</f>
        <v>1.8618026900644713</v>
      </c>
      <c r="G179" s="12">
        <f>[1]!ripe(G$175,[1]!juhe($S$7,6),$C179,0)</f>
        <v>1.9165028918477947</v>
      </c>
      <c r="H179" s="12">
        <f>[1]!ripe(H$175,[1]!juhe($S$7,6),$C179,0)</f>
        <v>1.9723845303363146</v>
      </c>
      <c r="I179" s="12">
        <f>[1]!ripe(I$175,[1]!juhe($S$7,6),$C179,0)</f>
        <v>2.0293618500724118</v>
      </c>
      <c r="J179" s="12">
        <f>[1]!ripe(J$175,[1]!juhe($S$7,6),$C179,0)</f>
        <v>2.0873381245143841</v>
      </c>
      <c r="K179" s="12">
        <f>[1]!ripe(K$175,[1]!juhe($S$7,6),$C179,0)</f>
        <v>2.1462169486187204</v>
      </c>
      <c r="L179" s="12">
        <f>[1]!ripe(L$175,[1]!juhe($S$7,6),$C179,0)</f>
        <v>2.2058962073557882</v>
      </c>
      <c r="M179" s="12">
        <f>[1]!ripe(M$175,[1]!juhe($S$7,6),$C179,0)</f>
        <v>2.2662744573193581</v>
      </c>
      <c r="N179" s="12">
        <f>[1]!ripe(N$175,[1]!juhe($S$7,6),$C179,0)</f>
        <v>2.3272481461700214</v>
      </c>
      <c r="O179" s="145"/>
      <c r="Q179"/>
      <c r="R179"/>
      <c r="S179"/>
      <c r="T179"/>
      <c r="U179"/>
      <c r="V179"/>
      <c r="W179"/>
      <c r="X179"/>
      <c r="Y179"/>
    </row>
    <row r="180" spans="1:25" x14ac:dyDescent="0.2">
      <c r="A180" s="243"/>
      <c r="B180" s="116" t="str">
        <f>Visangud!C109</f>
        <v>152Y-153Y</v>
      </c>
      <c r="C180" s="116">
        <f>Visangud!S109</f>
        <v>420.36619999999999</v>
      </c>
      <c r="D180" s="10" t="s">
        <v>31</v>
      </c>
      <c r="E180" s="12">
        <f>[1]!ripe(E$175,[1]!juhe($S$7,6),$C180,0)</f>
        <v>5.2319895698891061</v>
      </c>
      <c r="F180" s="12">
        <f>[1]!ripe(F$175,[1]!juhe($S$7,6),$C180,0)</f>
        <v>5.3865958621908856</v>
      </c>
      <c r="G180" s="12">
        <f>[1]!ripe(G$175,[1]!juhe($S$7,6),$C180,0)</f>
        <v>5.5448553180179969</v>
      </c>
      <c r="H180" s="12">
        <f>[1]!ripe(H$175,[1]!juhe($S$7,6),$C180,0)</f>
        <v>5.7065329244910465</v>
      </c>
      <c r="I180" s="12">
        <f>[1]!ripe(I$175,[1]!juhe($S$7,6),$C180,0)</f>
        <v>5.8713805726156503</v>
      </c>
      <c r="J180" s="12">
        <f>[1]!ripe(J$175,[1]!juhe($S$7,6),$C180,0)</f>
        <v>6.0391184116900778</v>
      </c>
      <c r="K180" s="12">
        <f>[1]!ripe(K$175,[1]!juhe($S$7,6),$C180,0)</f>
        <v>6.209467521176057</v>
      </c>
      <c r="L180" s="12">
        <f>[1]!ripe(L$175,[1]!juhe($S$7,6),$C180,0)</f>
        <v>6.3821324603166145</v>
      </c>
      <c r="M180" s="12">
        <f>[1]!ripe(M$175,[1]!juhe($S$7,6),$C180,0)</f>
        <v>6.5568197315058248</v>
      </c>
      <c r="N180" s="12">
        <f>[1]!ripe(N$175,[1]!juhe($S$7,6),$C180,0)</f>
        <v>6.7332297355402062</v>
      </c>
      <c r="O180" s="246"/>
      <c r="Q180"/>
      <c r="R180"/>
      <c r="S180"/>
      <c r="T180"/>
      <c r="U180"/>
      <c r="V180"/>
      <c r="W180"/>
      <c r="X180"/>
      <c r="Y180"/>
    </row>
    <row r="181" spans="1:25" x14ac:dyDescent="0.2">
      <c r="A181" s="243"/>
      <c r="B181" s="116" t="str">
        <f>Visangud!C110</f>
        <v>153Y-154Y</v>
      </c>
      <c r="C181" s="116">
        <f>Visangud!S110</f>
        <v>461.26859999999999</v>
      </c>
      <c r="D181" s="10" t="s">
        <v>31</v>
      </c>
      <c r="E181" s="12">
        <f>[1]!ripe(E$175,[1]!juhe($S$7,6),$C181,0)</f>
        <v>6.299688500548914</v>
      </c>
      <c r="F181" s="12">
        <f>[1]!ripe(F$175,[1]!juhe($S$7,6),$C181,0)</f>
        <v>6.4858455004273869</v>
      </c>
      <c r="G181" s="12">
        <f>[1]!ripe(G$175,[1]!juhe($S$7,6),$C181,0)</f>
        <v>6.6764011696731718</v>
      </c>
      <c r="H181" s="12">
        <f>[1]!ripe(H$175,[1]!juhe($S$7,6),$C181,0)</f>
        <v>6.8710725360222691</v>
      </c>
      <c r="I181" s="12">
        <f>[1]!ripe(I$175,[1]!juhe($S$7,6),$C181,0)</f>
        <v>7.0695608585544401</v>
      </c>
      <c r="J181" s="12">
        <f>[1]!ripe(J$175,[1]!juhe($S$7,6),$C181,0)</f>
        <v>7.2715291770705051</v>
      </c>
      <c r="K181" s="12">
        <f>[1]!ripe(K$175,[1]!juhe($S$7,6),$C181,0)</f>
        <v>7.4766416513544165</v>
      </c>
      <c r="L181" s="12">
        <f>[1]!ripe(L$175,[1]!juhe($S$7,6),$C181,0)</f>
        <v>7.6845425496688611</v>
      </c>
      <c r="M181" s="12">
        <f>[1]!ripe(M$175,[1]!juhe($S$7,6),$C181,0)</f>
        <v>7.8948784799689404</v>
      </c>
      <c r="N181" s="12">
        <f>[1]!ripe(N$175,[1]!juhe($S$7,6),$C181,0)</f>
        <v>8.1072887034512355</v>
      </c>
      <c r="O181" s="246"/>
      <c r="Q181"/>
      <c r="R181"/>
      <c r="S181"/>
      <c r="T181"/>
      <c r="U181"/>
      <c r="V181"/>
      <c r="W181"/>
      <c r="X181"/>
      <c r="Y181"/>
    </row>
    <row r="182" spans="1:25" x14ac:dyDescent="0.2">
      <c r="A182" s="118"/>
      <c r="B182" s="116"/>
      <c r="C182" s="116">
        <f>Visangud!S111</f>
        <v>0</v>
      </c>
      <c r="D182" s="10" t="s">
        <v>31</v>
      </c>
      <c r="E182" s="12" t="e">
        <f>[1]!ripe(E$175,[1]!juhe($S$7,6),$C182,0)</f>
        <v>#VALUE!</v>
      </c>
      <c r="F182" s="12" t="e">
        <f>[1]!ripe(F$175,[1]!juhe($S$7,6),$C182,0)</f>
        <v>#VALUE!</v>
      </c>
      <c r="G182" s="12" t="e">
        <f>[1]!ripe(G$175,[1]!juhe($S$7,6),$C182,0)</f>
        <v>#VALUE!</v>
      </c>
      <c r="H182" s="12" t="e">
        <f>[1]!ripe(H$175,[1]!juhe($S$7,6),$C182,0)</f>
        <v>#VALUE!</v>
      </c>
      <c r="I182" s="12" t="e">
        <f>[1]!ripe(I$175,[1]!juhe($S$7,6),$C182,0)</f>
        <v>#VALUE!</v>
      </c>
      <c r="J182" s="12" t="e">
        <f>[1]!ripe(J$175,[1]!juhe($S$7,6),$C182,0)</f>
        <v>#VALUE!</v>
      </c>
      <c r="K182" s="12" t="e">
        <f>[1]!ripe(K$175,[1]!juhe($S$7,6),$C182,0)</f>
        <v>#VALUE!</v>
      </c>
      <c r="L182" s="12" t="e">
        <f>[1]!ripe(L$175,[1]!juhe($S$7,6),$C182,0)</f>
        <v>#VALUE!</v>
      </c>
      <c r="M182" s="12" t="e">
        <f>[1]!ripe(M$175,[1]!juhe($S$7,6),$C182,0)</f>
        <v>#VALUE!</v>
      </c>
      <c r="N182" s="12" t="e">
        <f>[1]!ripe(N$175,[1]!juhe($S$7,6),$C182,0)</f>
        <v>#VALUE!</v>
      </c>
      <c r="O182" s="146"/>
      <c r="Q182"/>
      <c r="R182"/>
      <c r="S182"/>
      <c r="T182"/>
      <c r="U182"/>
      <c r="V182"/>
      <c r="W182"/>
      <c r="X182"/>
      <c r="Y182"/>
    </row>
    <row r="183" spans="1:25" s="128" customFormat="1" ht="12.75" hidden="1" customHeight="1" x14ac:dyDescent="0.2">
      <c r="A183" s="172">
        <v>1</v>
      </c>
      <c r="B183" s="173" t="e">
        <f>#REF!</f>
        <v>#REF!</v>
      </c>
      <c r="C183" s="174" t="e">
        <f>#REF!</f>
        <v>#REF!</v>
      </c>
      <c r="D183" s="133" t="s">
        <v>137</v>
      </c>
      <c r="E183" s="134" t="e">
        <f>[1]!Olekuvorrand($C183,#REF!,#REF!,#REF!,#REF!,E$4,[1]!juhe(#REF!,6),TRUE)</f>
        <v>#VALUE!</v>
      </c>
      <c r="F183" s="134" t="e">
        <f>[1]!Olekuvorrand($C183,#REF!,#REF!,#REF!,#REF!,F$4,[1]!juhe(#REF!,6),TRUE)</f>
        <v>#VALUE!</v>
      </c>
      <c r="G183" s="134" t="e">
        <f>[1]!Olekuvorrand($C183,#REF!,#REF!,#REF!,#REF!,G$4,[1]!juhe(#REF!,6),TRUE)</f>
        <v>#VALUE!</v>
      </c>
      <c r="H183" s="134" t="e">
        <f>[1]!Olekuvorrand($C183,#REF!,#REF!,#REF!,#REF!,H$4,[1]!juhe(#REF!,6),TRUE)</f>
        <v>#VALUE!</v>
      </c>
      <c r="I183" s="134" t="e">
        <f>[1]!Olekuvorrand($C183,#REF!,#REF!,#REF!,#REF!,I$4,[1]!juhe(#REF!,6),TRUE)</f>
        <v>#VALUE!</v>
      </c>
      <c r="J183" s="134" t="e">
        <f>[1]!Olekuvorrand($C183,#REF!,#REF!,#REF!,#REF!,J$4,[1]!juhe(#REF!,6),TRUE)</f>
        <v>#VALUE!</v>
      </c>
      <c r="K183" s="134" t="e">
        <f>[1]!Olekuvorrand($C183,#REF!,#REF!,#REF!,#REF!,K$4,[1]!juhe(#REF!,6),TRUE)</f>
        <v>#VALUE!</v>
      </c>
      <c r="L183" s="134" t="e">
        <f>[1]!Olekuvorrand($C183,#REF!,#REF!,#REF!,#REF!,L$4,[1]!juhe(#REF!,6),TRUE)</f>
        <v>#VALUE!</v>
      </c>
      <c r="M183" s="134" t="e">
        <f>[1]!Olekuvorrand($C183,#REF!,#REF!,#REF!,#REF!,M$4,[1]!juhe(#REF!,6),TRUE)</f>
        <v>#VALUE!</v>
      </c>
      <c r="N183" s="134" t="e">
        <f>[1]!Olekuvorrand($C183,#REF!,#REF!,#REF!,#REF!,N$4,[1]!juhe(#REF!,6),TRUE)</f>
        <v>#VALUE!</v>
      </c>
      <c r="O183" s="176" t="e">
        <f>#REF!</f>
        <v>#REF!</v>
      </c>
      <c r="Q183"/>
      <c r="R183"/>
      <c r="S183"/>
      <c r="T183"/>
      <c r="U183"/>
      <c r="V183"/>
      <c r="W183"/>
      <c r="X183"/>
      <c r="Y183"/>
    </row>
    <row r="184" spans="1:25" s="128" customFormat="1" hidden="1" x14ac:dyDescent="0.2">
      <c r="A184" s="220">
        <v>1</v>
      </c>
      <c r="B184" s="221" t="str">
        <f>Q185</f>
        <v>154Y- 156Y</v>
      </c>
      <c r="C184" s="222">
        <f>R185</f>
        <v>360.0712441914219</v>
      </c>
      <c r="D184" s="133" t="s">
        <v>137</v>
      </c>
      <c r="E184" s="134">
        <f>[1]!Olekuvorrand($C184,$S185,$X185,$W185,$V185,E$4,[1]!juhe($S185,6),TRUE)</f>
        <v>141.9028639793396</v>
      </c>
      <c r="F184" s="134">
        <f>[1]!Olekuvorrand($C184,$S185,$X185,$W185,$V185,F$4,[1]!juhe($S185,6),TRUE)</f>
        <v>138.35364580154419</v>
      </c>
      <c r="G184" s="134">
        <f>[1]!Olekuvorrand($C184,$S185,$X185,$W185,$V185,G$4,[1]!juhe($S185,6),TRUE)</f>
        <v>134.97930765151978</v>
      </c>
      <c r="H184" s="134">
        <f>[1]!Olekuvorrand($C184,$S185,$X185,$W185,$V185,H$4,[1]!juhe($S185,6),TRUE)</f>
        <v>131.7707896232605</v>
      </c>
      <c r="I184" s="134">
        <f>[1]!Olekuvorrand($C184,$S185,$X185,$W185,$V185,I$4,[1]!juhe($S185,6),TRUE)</f>
        <v>128.7192702293396</v>
      </c>
      <c r="J184" s="134">
        <f>[1]!Olekuvorrand($C184,$S185,$X185,$W185,$V185,J$4,[1]!juhe($S185,6),TRUE)</f>
        <v>125.81628561019897</v>
      </c>
      <c r="K184" s="134">
        <f>[1]!Olekuvorrand($C184,$S185,$X185,$W185,$V185,K$4,[1]!juhe($S185,6),TRUE)</f>
        <v>123.05349111557007</v>
      </c>
      <c r="L184" s="134">
        <f>[1]!Olekuvorrand($C184,$S185,$X185,$W185,$V185,L$4,[1]!juhe($S185,6),TRUE)</f>
        <v>120.42266130447388</v>
      </c>
      <c r="M184" s="134">
        <f>[1]!Olekuvorrand($C184,$S185,$X185,$W185,$V185,M$4,[1]!juhe($S185,6),TRUE)</f>
        <v>117.91640520095825</v>
      </c>
      <c r="N184" s="134">
        <f>[1]!Olekuvorrand($C184,$S185,$X185,$W185,$V185,N$4,[1]!juhe($S185,6),TRUE)</f>
        <v>115.52721261978149</v>
      </c>
      <c r="O184" s="236">
        <f>T185</f>
        <v>125.81628561019897</v>
      </c>
      <c r="Q184"/>
      <c r="R184"/>
      <c r="S184"/>
      <c r="T184"/>
      <c r="U184"/>
      <c r="V184"/>
      <c r="W184"/>
      <c r="X184"/>
      <c r="Y184"/>
    </row>
    <row r="185" spans="1:25" s="128" customFormat="1" x14ac:dyDescent="0.2">
      <c r="A185" s="220"/>
      <c r="B185" s="221"/>
      <c r="C185" s="222"/>
      <c r="D185" s="133" t="s">
        <v>32</v>
      </c>
      <c r="E185" s="134">
        <f>E184*[1]!juhe($S185,2)/10</f>
        <v>952.16821730136871</v>
      </c>
      <c r="F185" s="134">
        <f>F184*[1]!juhe($S185,2)/10</f>
        <v>928.35296332836151</v>
      </c>
      <c r="G185" s="134">
        <f>G184*[1]!juhe($S185,2)/10</f>
        <v>905.71115434169769</v>
      </c>
      <c r="H185" s="134">
        <f>H184*[1]!juhe($S185,2)/10</f>
        <v>884.18199837207794</v>
      </c>
      <c r="I185" s="134">
        <f>I184*[1]!juhe($S185,2)/10</f>
        <v>863.70630323886871</v>
      </c>
      <c r="J185" s="134">
        <f>J184*[1]!juhe($S185,2)/10</f>
        <v>844.22727644443512</v>
      </c>
      <c r="K185" s="134">
        <f>K184*[1]!juhe($S185,2)/10</f>
        <v>825.68892538547516</v>
      </c>
      <c r="L185" s="134">
        <f>L184*[1]!juhe($S185,2)/10</f>
        <v>808.0360573530196</v>
      </c>
      <c r="M185" s="134">
        <f>M184*[1]!juhe($S185,2)/10</f>
        <v>791.21907889842976</v>
      </c>
      <c r="N185" s="134">
        <f>N184*[1]!juhe($S185,2)/10</f>
        <v>775.18759667873371</v>
      </c>
      <c r="O185" s="236"/>
      <c r="Q185" s="137" t="str">
        <f>'Trossi rež'!T$3</f>
        <v>154Y- 156Y</v>
      </c>
      <c r="R185" s="55">
        <f>'Trossi rež'!T$4</f>
        <v>360.0712441914219</v>
      </c>
      <c r="S185" s="3" t="str">
        <f>'Trossi rež'!T$5</f>
        <v>9,9-S1A - 19</v>
      </c>
      <c r="T185" s="3">
        <f>'Trossi rež'!T$8</f>
        <v>125.81628561019897</v>
      </c>
      <c r="U185">
        <f>'Trossi rež'!T$17</f>
        <v>6</v>
      </c>
      <c r="V185">
        <f>'Trossi rež'!T$18</f>
        <v>0.28071364673294624</v>
      </c>
      <c r="W185">
        <f>'Trossi rež'!T$19</f>
        <v>-5</v>
      </c>
      <c r="X185" s="3">
        <f>'Trossi rež'!T$20</f>
        <v>413.71876001358032</v>
      </c>
      <c r="Y185">
        <v>1</v>
      </c>
    </row>
    <row r="186" spans="1:25" s="128" customFormat="1" x14ac:dyDescent="0.2">
      <c r="A186" s="220"/>
      <c r="B186" s="221"/>
      <c r="C186" s="222"/>
      <c r="D186" s="133" t="s">
        <v>31</v>
      </c>
      <c r="E186" s="135">
        <f>[1]!ripe([1]!Olekuvorrand($C184,$S185,$X185,$W185,$V185,E$4,[1]!juhe($S185,6),TRUE),[1]!juhe($S185,6),$C184,0)</f>
        <v>6.1101168109750796</v>
      </c>
      <c r="F186" s="135">
        <f>[1]!ripe([1]!Olekuvorrand($C184,$S185,$X185,$W185,$V185,F$4,[1]!juhe($S185,6),TRUE),[1]!juhe($S185,6),$C184,0)</f>
        <v>6.2668610552508897</v>
      </c>
      <c r="G186" s="135">
        <f>[1]!ripe([1]!Olekuvorrand($C184,$S185,$X185,$W185,$V185,G$4,[1]!juhe($S185,6),TRUE),[1]!juhe($S185,6),$C184,0)</f>
        <v>6.4235258708256584</v>
      </c>
      <c r="H186" s="135">
        <f>[1]!ripe([1]!Olekuvorrand($C184,$S185,$X185,$W185,$V185,H$4,[1]!juhe($S185,6),TRUE),[1]!juhe($S185,6),$C184,0)</f>
        <v>6.5799338169300947</v>
      </c>
      <c r="I186" s="135">
        <f>[1]!ripe([1]!Olekuvorrand($C184,$S185,$X185,$W185,$V185,I$4,[1]!juhe($S185,6),TRUE),[1]!juhe($S185,6),$C184,0)</f>
        <v>6.7359228589539013</v>
      </c>
      <c r="J186" s="135">
        <f>[1]!ripe([1]!Olekuvorrand($C184,$S185,$X185,$W185,$V185,J$4,[1]!juhe($S185,6),TRUE),[1]!juhe($S185,6),$C184,0)</f>
        <v>6.8913421702173379</v>
      </c>
      <c r="K186" s="135">
        <f>[1]!ripe([1]!Olekuvorrand($C184,$S185,$X185,$W185,$V185,K$4,[1]!juhe($S185,6),TRUE),[1]!juhe($S185,6),$C184,0)</f>
        <v>7.0460664452937678</v>
      </c>
      <c r="L186" s="135">
        <f>[1]!ripe([1]!Olekuvorrand($C184,$S185,$X185,$W185,$V185,L$4,[1]!juhe($S185,6),TRUE),[1]!juhe($S185,6),$C184,0)</f>
        <v>7.1999992803137056</v>
      </c>
      <c r="M186" s="135">
        <f>[1]!ripe([1]!Olekuvorrand($C184,$S185,$X185,$W185,$V185,M$4,[1]!juhe($S185,6),TRUE),[1]!juhe($S185,6),$C184,0)</f>
        <v>7.3530317791491404</v>
      </c>
      <c r="N186" s="135">
        <f>[1]!ripe([1]!Olekuvorrand($C184,$S185,$X185,$W185,$V185,N$4,[1]!juhe($S185,6),TRUE),[1]!juhe($S185,6),$C184,0)</f>
        <v>7.5050981934382008</v>
      </c>
      <c r="O186" s="236"/>
      <c r="Q186"/>
      <c r="R186"/>
      <c r="S186"/>
      <c r="T186"/>
      <c r="U186"/>
      <c r="V186"/>
      <c r="W186"/>
      <c r="X186"/>
      <c r="Y186"/>
    </row>
    <row r="187" spans="1:25" s="128" customFormat="1" x14ac:dyDescent="0.2">
      <c r="A187" s="220"/>
      <c r="B187" s="221"/>
      <c r="C187" s="222"/>
      <c r="D187" s="133" t="s">
        <v>247</v>
      </c>
      <c r="E187" s="135">
        <f>[1]!ripe([1]!Olekuvorrand($C184,$S185,$X185,$W185,$V185,E$4,[1]!juhe($S185,6)),[1]!juhe($S185,6),$C184,0)</f>
        <v>6.1101168109750796</v>
      </c>
      <c r="F187" s="135">
        <f>[1]!ripe([1]!Olekuvorrand($C184,$S185,$X185,$W185,$V185,F$4,[1]!juhe($S185,6)),[1]!juhe($S185,6),$C184,0)</f>
        <v>6.2668610552508897</v>
      </c>
      <c r="G187" s="135">
        <f>[1]!ripe([1]!Olekuvorrand($C184,$S185,$X185,$W185,$V185,G$4,[1]!juhe($S185,6)),[1]!juhe($S185,6),$C184,0)</f>
        <v>6.4235258708256584</v>
      </c>
      <c r="H187" s="135">
        <f>[1]!ripe([1]!Olekuvorrand($C184,$S185,$X185,$W185,$V185,H$4,[1]!juhe($S185,6)),[1]!juhe($S185,6),$C184,0)</f>
        <v>6.5799338169300947</v>
      </c>
      <c r="I187" s="135">
        <f>[1]!ripe([1]!Olekuvorrand($C184,$S185,$X185,$W185,$V185,I$4,[1]!juhe($S185,6)),[1]!juhe($S185,6),$C184,0)</f>
        <v>6.7359228589539013</v>
      </c>
      <c r="J187" s="135">
        <f>[1]!ripe([1]!Olekuvorrand($C184,$S185,$X185,$W185,$V185,J$4,[1]!juhe($S185,6)),[1]!juhe($S185,6),$C184,0)</f>
        <v>6.8913421702173379</v>
      </c>
      <c r="K187" s="135">
        <f>[1]!ripe([1]!Olekuvorrand($C184,$S185,$X185,$W185,$V185,K$4,[1]!juhe($S185,6)),[1]!juhe($S185,6),$C184,0)</f>
        <v>7.0460664452937678</v>
      </c>
      <c r="L187" s="135">
        <f>[1]!ripe([1]!Olekuvorrand($C184,$S185,$X185,$W185,$V185,L$4,[1]!juhe($S185,6)),[1]!juhe($S185,6),$C184,0)</f>
        <v>7.1999992803137056</v>
      </c>
      <c r="M187" s="135">
        <f>[1]!ripe([1]!Olekuvorrand($C184,$S185,$X185,$W185,$V185,M$4,[1]!juhe($S185,6)),[1]!juhe($S185,6),$C184,0)</f>
        <v>7.3530317791491404</v>
      </c>
      <c r="N187" s="135">
        <f>[1]!ripe([1]!Olekuvorrand($C184,$S185,$X185,$W185,$V185,N$4,[1]!juhe($S185,6)),[1]!juhe($S185,6),$C184,0)</f>
        <v>7.5050981934382008</v>
      </c>
      <c r="O187" s="236"/>
      <c r="Q187"/>
      <c r="R187"/>
      <c r="S187"/>
      <c r="T187"/>
      <c r="U187"/>
      <c r="V187"/>
      <c r="W187"/>
      <c r="X187"/>
      <c r="Y187"/>
    </row>
    <row r="188" spans="1:25" x14ac:dyDescent="0.2">
      <c r="A188" s="114"/>
      <c r="B188" s="116" t="str">
        <f>Visangud!C111</f>
        <v>154Y-155Y</v>
      </c>
      <c r="C188" s="116">
        <f>Visangud!T111</f>
        <v>368.31595673986561</v>
      </c>
      <c r="D188" s="10" t="s">
        <v>31</v>
      </c>
      <c r="E188" s="12">
        <f>[1]!ripe(E$184,[1]!juhe($S$7,6),$C188,0)</f>
        <v>6.393132465669451</v>
      </c>
      <c r="F188" s="12">
        <f>[1]!ripe(F$184,[1]!juhe($S$7,6),$C188,0)</f>
        <v>6.5571369762029557</v>
      </c>
      <c r="G188" s="12">
        <f>[1]!ripe(G$184,[1]!juhe($S$7,6),$C188,0)</f>
        <v>6.7210583789624119</v>
      </c>
      <c r="H188" s="12">
        <f>[1]!ripe(H$184,[1]!juhe($S$7,6),$C188,0)</f>
        <v>6.8847110142660206</v>
      </c>
      <c r="I188" s="12">
        <f>[1]!ripe(I$184,[1]!juhe($S$7,6),$C188,0)</f>
        <v>7.0479253421917623</v>
      </c>
      <c r="J188" s="12">
        <f>[1]!ripe(J$184,[1]!juhe($S$7,6),$C188,0)</f>
        <v>7.2105435498904287</v>
      </c>
      <c r="K188" s="12">
        <f>[1]!ripe(K$184,[1]!juhe($S$7,6),$C188,0)</f>
        <v>7.3724345278896593</v>
      </c>
      <c r="L188" s="12">
        <f>[1]!ripe(L$184,[1]!juhe($S$7,6),$C188,0)</f>
        <v>7.5334974069709268</v>
      </c>
      <c r="M188" s="12">
        <f>[1]!ripe(M$184,[1]!juhe($S$7,6),$C188,0)</f>
        <v>7.6936182470259</v>
      </c>
      <c r="N188" s="12">
        <f>[1]!ripe(N$184,[1]!juhe($S$7,6),$C188,0)</f>
        <v>7.8527282542819137</v>
      </c>
      <c r="O188" s="145"/>
      <c r="Q188"/>
      <c r="R188"/>
      <c r="S188"/>
      <c r="T188"/>
      <c r="U188"/>
      <c r="V188"/>
      <c r="W188"/>
      <c r="X188"/>
      <c r="Y188"/>
    </row>
    <row r="189" spans="1:25" x14ac:dyDescent="0.2">
      <c r="A189" s="118"/>
      <c r="B189" s="116" t="str">
        <f>Visangud!C112</f>
        <v>155Y-156Y</v>
      </c>
      <c r="C189" s="116">
        <f>Visangud!T112</f>
        <v>351.21730286771918</v>
      </c>
      <c r="D189" s="10" t="s">
        <v>31</v>
      </c>
      <c r="E189" s="12">
        <f>[1]!ripe(E$184,[1]!juhe($S$7,6),$C189,0)</f>
        <v>5.8133228296421722</v>
      </c>
      <c r="F189" s="12">
        <f>[1]!ripe(F$184,[1]!juhe($S$7,6),$C189,0)</f>
        <v>5.9624533490500591</v>
      </c>
      <c r="G189" s="12">
        <f>[1]!ripe(G$184,[1]!juhe($S$7,6),$C189,0)</f>
        <v>6.1115082979418043</v>
      </c>
      <c r="H189" s="12">
        <f>[1]!ripe(H$184,[1]!juhe($S$7,6),$C189,0)</f>
        <v>6.2603188545899453</v>
      </c>
      <c r="I189" s="12">
        <f>[1]!ripe(I$184,[1]!juhe($S$7,6),$C189,0)</f>
        <v>6.4087308550843014</v>
      </c>
      <c r="J189" s="12">
        <f>[1]!ripe(J$184,[1]!juhe($S$7,6),$C189,0)</f>
        <v>6.5566007990290895</v>
      </c>
      <c r="K189" s="12">
        <f>[1]!ripe(K$184,[1]!juhe($S$7,6),$C189,0)</f>
        <v>6.7038094676074085</v>
      </c>
      <c r="L189" s="12">
        <f>[1]!ripe(L$184,[1]!juhe($S$7,6),$C189,0)</f>
        <v>6.8502651396897463</v>
      </c>
      <c r="M189" s="12">
        <f>[1]!ripe(M$184,[1]!juhe($S$7,6),$C189,0)</f>
        <v>6.9958642086894196</v>
      </c>
      <c r="N189" s="12">
        <f>[1]!ripe(N$184,[1]!juhe($S$7,6),$C189,0)</f>
        <v>7.1405441199180473</v>
      </c>
      <c r="O189" s="146"/>
      <c r="Q189"/>
      <c r="R189"/>
      <c r="S189"/>
      <c r="T189"/>
      <c r="U189"/>
      <c r="V189"/>
      <c r="W189"/>
      <c r="X189"/>
      <c r="Y189"/>
    </row>
    <row r="190" spans="1:25" x14ac:dyDescent="0.2">
      <c r="A190" s="118"/>
      <c r="B190" s="130"/>
      <c r="C190" s="116">
        <f>Visangud!T115</f>
        <v>0</v>
      </c>
      <c r="D190" s="10" t="s">
        <v>31</v>
      </c>
      <c r="E190" s="12" t="e">
        <f>[1]!ripe(E$184,[1]!juhe($S$7,6),$C190,0)</f>
        <v>#VALUE!</v>
      </c>
      <c r="F190" s="12" t="e">
        <f>[1]!ripe(F$184,[1]!juhe($S$7,6),$C190,0)</f>
        <v>#VALUE!</v>
      </c>
      <c r="G190" s="12" t="e">
        <f>[1]!ripe(G$184,[1]!juhe($S$7,6),$C190,0)</f>
        <v>#VALUE!</v>
      </c>
      <c r="H190" s="12" t="e">
        <f>[1]!ripe(H$184,[1]!juhe($S$7,6),$C190,0)</f>
        <v>#VALUE!</v>
      </c>
      <c r="I190" s="12" t="e">
        <f>[1]!ripe(I$184,[1]!juhe($S$7,6),$C190,0)</f>
        <v>#VALUE!</v>
      </c>
      <c r="J190" s="12" t="e">
        <f>[1]!ripe(J$184,[1]!juhe($S$7,6),$C190,0)</f>
        <v>#VALUE!</v>
      </c>
      <c r="K190" s="12" t="e">
        <f>[1]!ripe(K$184,[1]!juhe($S$7,6),$C190,0)</f>
        <v>#VALUE!</v>
      </c>
      <c r="L190" s="12" t="e">
        <f>[1]!ripe(L$184,[1]!juhe($S$7,6),$C190,0)</f>
        <v>#VALUE!</v>
      </c>
      <c r="M190" s="12" t="e">
        <f>[1]!ripe(M$184,[1]!juhe($S$7,6),$C190,0)</f>
        <v>#VALUE!</v>
      </c>
      <c r="N190" s="12" t="e">
        <f>[1]!ripe(N$184,[1]!juhe($S$7,6),$C190,0)</f>
        <v>#VALUE!</v>
      </c>
      <c r="O190" s="146"/>
      <c r="Q190"/>
      <c r="R190"/>
      <c r="S190"/>
      <c r="T190"/>
      <c r="U190"/>
      <c r="V190"/>
      <c r="W190"/>
      <c r="X190"/>
      <c r="Y190"/>
    </row>
    <row r="191" spans="1:25" s="128" customFormat="1" hidden="1" x14ac:dyDescent="0.2">
      <c r="A191" s="220">
        <v>1</v>
      </c>
      <c r="B191" s="221" t="str">
        <f>Q192</f>
        <v>156Y- 164Y</v>
      </c>
      <c r="C191" s="222">
        <f>R192</f>
        <v>372.00337821373904</v>
      </c>
      <c r="D191" s="133" t="s">
        <v>137</v>
      </c>
      <c r="E191" s="134">
        <f>[1]!Olekuvorrand($C191,$S192,$X192,$W192,$V192,E$4,[1]!juhe($S192,6),TRUE)</f>
        <v>140.41751623153687</v>
      </c>
      <c r="F191" s="134">
        <f>[1]!Olekuvorrand($C191,$S192,$X192,$W192,$V192,F$4,[1]!juhe($S192,6),TRUE)</f>
        <v>137.0883584022522</v>
      </c>
      <c r="G191" s="134">
        <f>[1]!Olekuvorrand($C191,$S192,$X192,$W192,$V192,G$4,[1]!juhe($S192,6),TRUE)</f>
        <v>133.91917943954468</v>
      </c>
      <c r="H191" s="134">
        <f>[1]!Olekuvorrand($C191,$S192,$X192,$W192,$V192,H$4,[1]!juhe($S192,6),TRUE)</f>
        <v>130.90187311172485</v>
      </c>
      <c r="I191" s="134">
        <f>[1]!Olekuvorrand($C191,$S192,$X192,$W192,$V192,I$4,[1]!juhe($S192,6),TRUE)</f>
        <v>128.02797555923462</v>
      </c>
      <c r="J191" s="134">
        <f>[1]!Olekuvorrand($C191,$S192,$X192,$W192,$V192,J$4,[1]!juhe($S192,6),TRUE)</f>
        <v>125.28961896896362</v>
      </c>
      <c r="K191" s="134">
        <f>[1]!Olekuvorrand($C191,$S192,$X192,$W192,$V192,K$4,[1]!juhe($S192,6),TRUE)</f>
        <v>122.67917394638062</v>
      </c>
      <c r="L191" s="134">
        <f>[1]!Olekuvorrand($C191,$S192,$X192,$W192,$V192,L$4,[1]!juhe($S192,6),TRUE)</f>
        <v>120.18948793411255</v>
      </c>
      <c r="M191" s="134">
        <f>[1]!Olekuvorrand($C191,$S192,$X192,$W192,$V192,M$4,[1]!juhe($S192,6),TRUE)</f>
        <v>117.81352758407593</v>
      </c>
      <c r="N191" s="134">
        <f>[1]!Olekuvorrand($C191,$S192,$X192,$W192,$V192,N$4,[1]!juhe($S192,6),TRUE)</f>
        <v>115.54485559463501</v>
      </c>
      <c r="O191" s="236">
        <f>T192</f>
        <v>125.28961896896362</v>
      </c>
      <c r="Q191"/>
      <c r="R191"/>
      <c r="S191"/>
      <c r="T191"/>
      <c r="U191"/>
      <c r="V191"/>
      <c r="W191"/>
      <c r="X191"/>
      <c r="Y191"/>
    </row>
    <row r="192" spans="1:25" s="128" customFormat="1" x14ac:dyDescent="0.2">
      <c r="A192" s="220"/>
      <c r="B192" s="221"/>
      <c r="C192" s="222"/>
      <c r="D192" s="133" t="s">
        <v>32</v>
      </c>
      <c r="E192" s="134">
        <f>E191*[1]!juhe($S192,2)/10</f>
        <v>942.20153391361237</v>
      </c>
      <c r="F192" s="134">
        <f>F191*[1]!juhe($S192,2)/10</f>
        <v>919.86288487911224</v>
      </c>
      <c r="G192" s="134">
        <f>G191*[1]!juhe($S192,2)/10</f>
        <v>898.59769403934479</v>
      </c>
      <c r="H192" s="134">
        <f>H191*[1]!juhe($S192,2)/10</f>
        <v>878.35156857967377</v>
      </c>
      <c r="I192" s="134">
        <f>I191*[1]!juhe($S192,2)/10</f>
        <v>859.06771600246429</v>
      </c>
      <c r="J192" s="134">
        <f>J191*[1]!juhe($S192,2)/10</f>
        <v>840.69334328174591</v>
      </c>
      <c r="K192" s="134">
        <f>K191*[1]!juhe($S192,2)/10</f>
        <v>823.17725718021393</v>
      </c>
      <c r="L192" s="134">
        <f>L191*[1]!juhe($S192,2)/10</f>
        <v>806.47146403789509</v>
      </c>
      <c r="M192" s="134">
        <f>M191*[1]!juhe($S192,2)/10</f>
        <v>790.52877008914936</v>
      </c>
      <c r="N192" s="134">
        <f>N191*[1]!juhe($S192,2)/10</f>
        <v>775.3059810400008</v>
      </c>
      <c r="O192" s="236"/>
      <c r="Q192" s="137" t="str">
        <f>'Trossi rež'!U$3</f>
        <v>156Y- 164Y</v>
      </c>
      <c r="R192" s="55">
        <f>'Trossi rež'!U$4</f>
        <v>372.00337821373904</v>
      </c>
      <c r="S192" s="3" t="str">
        <f>'Trossi rež'!U$5</f>
        <v>9,9-S1A - 19</v>
      </c>
      <c r="T192" s="3">
        <f>'Trossi rež'!U$8</f>
        <v>125.28961896896362</v>
      </c>
      <c r="U192">
        <f>'Trossi rež'!U$17</f>
        <v>6</v>
      </c>
      <c r="V192">
        <f>'Trossi rež'!U$18</f>
        <v>0.27988301290078593</v>
      </c>
      <c r="W192">
        <f>'Trossi rež'!U$19</f>
        <v>-5</v>
      </c>
      <c r="X192" s="3">
        <f>'Trossi rež'!U$20</f>
        <v>417.79357194900513</v>
      </c>
      <c r="Y192">
        <v>1</v>
      </c>
    </row>
    <row r="193" spans="1:25" s="128" customFormat="1" x14ac:dyDescent="0.2">
      <c r="A193" s="220"/>
      <c r="B193" s="221"/>
      <c r="C193" s="222"/>
      <c r="D193" s="133" t="s">
        <v>31</v>
      </c>
      <c r="E193" s="135">
        <f>[1]!ripe([1]!Olekuvorrand($C191,$S192,$X192,$W192,$V192,E$4,[1]!juhe($S192,6),TRUE),[1]!juhe($S192,6),$C191,0)</f>
        <v>6.5907718154818511</v>
      </c>
      <c r="F193" s="135">
        <f>[1]!ripe([1]!Olekuvorrand($C191,$S192,$X192,$W192,$V192,F$4,[1]!juhe($S192,6),TRUE),[1]!juhe($S192,6),$C191,0)</f>
        <v>6.7508271246727132</v>
      </c>
      <c r="G193" s="135">
        <f>[1]!ripe([1]!Olekuvorrand($C191,$S192,$X192,$W192,$V192,G$4,[1]!juhe($S192,6),TRUE),[1]!juhe($S192,6),$C191,0)</f>
        <v>6.9105845200952727</v>
      </c>
      <c r="H193" s="135">
        <f>[1]!ripe([1]!Olekuvorrand($C191,$S192,$X192,$W192,$V192,H$4,[1]!juhe($S192,6),TRUE),[1]!juhe($S192,6),$C191,0)</f>
        <v>7.0698744515970207</v>
      </c>
      <c r="I193" s="135">
        <f>[1]!ripe([1]!Olekuvorrand($C191,$S192,$X192,$W192,$V192,I$4,[1]!juhe($S192,6),TRUE),[1]!juhe($S192,6),$C191,0)</f>
        <v>7.2285748824529108</v>
      </c>
      <c r="J193" s="135">
        <f>[1]!ripe([1]!Olekuvorrand($C191,$S192,$X192,$W192,$V192,J$4,[1]!juhe($S192,6),TRUE),[1]!juhe($S192,6),$C191,0)</f>
        <v>7.3865641542738727</v>
      </c>
      <c r="K193" s="135">
        <f>[1]!ripe([1]!Olekuvorrand($C191,$S192,$X192,$W192,$V192,K$4,[1]!juhe($S192,6),TRUE),[1]!juhe($S192,6),$C191,0)</f>
        <v>7.5437401362293919</v>
      </c>
      <c r="L193" s="135">
        <f>[1]!ripe([1]!Olekuvorrand($C191,$S192,$X192,$W192,$V192,L$4,[1]!juhe($S192,6),TRUE),[1]!juhe($S192,6),$C191,0)</f>
        <v>7.7000062508470988</v>
      </c>
      <c r="M193" s="135">
        <f>[1]!ripe([1]!Olekuvorrand($C191,$S192,$X192,$W192,$V192,M$4,[1]!juhe($S192,6),TRUE),[1]!juhe($S192,6),$C191,0)</f>
        <v>7.855293253300963</v>
      </c>
      <c r="N193" s="135">
        <f>[1]!ripe([1]!Olekuvorrand($C191,$S192,$X192,$W192,$V192,N$4,[1]!juhe($S192,6),TRUE),[1]!juhe($S192,6),$C191,0)</f>
        <v>8.0095284520979533</v>
      </c>
      <c r="O193" s="236"/>
      <c r="Q193"/>
      <c r="R193"/>
      <c r="S193"/>
      <c r="T193"/>
      <c r="U193"/>
      <c r="V193"/>
      <c r="W193"/>
      <c r="X193"/>
      <c r="Y193"/>
    </row>
    <row r="194" spans="1:25" s="128" customFormat="1" x14ac:dyDescent="0.2">
      <c r="A194" s="220"/>
      <c r="B194" s="221"/>
      <c r="C194" s="222"/>
      <c r="D194" s="133" t="s">
        <v>247</v>
      </c>
      <c r="E194" s="135">
        <f>[1]!ripe([1]!Olekuvorrand($C191,$S192,$X192,$W192,$V192,E$4,[1]!juhe($S192,6)),[1]!juhe($S192,6),$C191,0)</f>
        <v>6.5907718154818511</v>
      </c>
      <c r="F194" s="135">
        <f>[1]!ripe([1]!Olekuvorrand($C191,$S192,$X192,$W192,$V192,F$4,[1]!juhe($S192,6)),[1]!juhe($S192,6),$C191,0)</f>
        <v>6.7508271246727132</v>
      </c>
      <c r="G194" s="135">
        <f>[1]!ripe([1]!Olekuvorrand($C191,$S192,$X192,$W192,$V192,G$4,[1]!juhe($S192,6)),[1]!juhe($S192,6),$C191,0)</f>
        <v>6.9105845200952727</v>
      </c>
      <c r="H194" s="135">
        <f>[1]!ripe([1]!Olekuvorrand($C191,$S192,$X192,$W192,$V192,H$4,[1]!juhe($S192,6)),[1]!juhe($S192,6),$C191,0)</f>
        <v>7.0698744515970207</v>
      </c>
      <c r="I194" s="135">
        <f>[1]!ripe([1]!Olekuvorrand($C191,$S192,$X192,$W192,$V192,I$4,[1]!juhe($S192,6)),[1]!juhe($S192,6),$C191,0)</f>
        <v>7.2285748824529108</v>
      </c>
      <c r="J194" s="135">
        <f>[1]!ripe([1]!Olekuvorrand($C191,$S192,$X192,$W192,$V192,J$4,[1]!juhe($S192,6)),[1]!juhe($S192,6),$C191,0)</f>
        <v>7.3865641542738727</v>
      </c>
      <c r="K194" s="135">
        <f>[1]!ripe([1]!Olekuvorrand($C191,$S192,$X192,$W192,$V192,K$4,[1]!juhe($S192,6)),[1]!juhe($S192,6),$C191,0)</f>
        <v>7.5437401362293919</v>
      </c>
      <c r="L194" s="135">
        <f>[1]!ripe([1]!Olekuvorrand($C191,$S192,$X192,$W192,$V192,L$4,[1]!juhe($S192,6)),[1]!juhe($S192,6),$C191,0)</f>
        <v>7.7000062508470988</v>
      </c>
      <c r="M194" s="135">
        <f>[1]!ripe([1]!Olekuvorrand($C191,$S192,$X192,$W192,$V192,M$4,[1]!juhe($S192,6)),[1]!juhe($S192,6),$C191,0)</f>
        <v>7.855293253300963</v>
      </c>
      <c r="N194" s="135">
        <f>[1]!ripe([1]!Olekuvorrand($C191,$S192,$X192,$W192,$V192,N$4,[1]!juhe($S192,6)),[1]!juhe($S192,6),$C191,0)</f>
        <v>8.0095284520979533</v>
      </c>
      <c r="O194" s="236"/>
      <c r="Q194"/>
      <c r="R194"/>
      <c r="S194"/>
      <c r="T194"/>
      <c r="U194"/>
      <c r="V194"/>
      <c r="W194"/>
      <c r="X194"/>
      <c r="Y194"/>
    </row>
    <row r="195" spans="1:25" x14ac:dyDescent="0.2">
      <c r="A195" s="114"/>
      <c r="B195" s="116" t="str">
        <f>Visangud!C113</f>
        <v>156Y-157Y</v>
      </c>
      <c r="C195" s="116">
        <f>Visangud!U113</f>
        <v>433.04714638599734</v>
      </c>
      <c r="D195" s="10" t="s">
        <v>31</v>
      </c>
      <c r="E195" s="12">
        <f>[1]!ripe(E$191,[1]!juhe($S$7,6),$C195,0)</f>
        <v>8.9312628397310583</v>
      </c>
      <c r="F195" s="12">
        <f>[1]!ripe(F$191,[1]!juhe($S$7,6),$C195,0)</f>
        <v>9.1481564108178457</v>
      </c>
      <c r="G195" s="12">
        <f>[1]!ripe(G$191,[1]!juhe($S$7,6),$C195,0)</f>
        <v>9.3646462740775736</v>
      </c>
      <c r="H195" s="12">
        <f>[1]!ripe(H$191,[1]!juhe($S$7,6),$C195,0)</f>
        <v>9.5805026693214526</v>
      </c>
      <c r="I195" s="12">
        <f>[1]!ripe(I$191,[1]!juhe($S$7,6),$C195,0)</f>
        <v>9.7955602225844913</v>
      </c>
      <c r="J195" s="12">
        <f>[1]!ripe(J$191,[1]!juhe($S$7,6),$C195,0)</f>
        <v>10.009654072590974</v>
      </c>
      <c r="K195" s="12">
        <f>[1]!ripe(K$191,[1]!juhe($S$7,6),$C195,0)</f>
        <v>10.222645820179634</v>
      </c>
      <c r="L195" s="12">
        <f>[1]!ripe(L$191,[1]!juhe($S$7,6),$C195,0)</f>
        <v>10.434404591635786</v>
      </c>
      <c r="M195" s="12">
        <f>[1]!ripe(M$191,[1]!juhe($S$7,6),$C195,0)</f>
        <v>10.644836552161495</v>
      </c>
      <c r="N195" s="12">
        <f>[1]!ripe(N$191,[1]!juhe($S$7,6),$C195,0)</f>
        <v>10.853843196323911</v>
      </c>
      <c r="O195" s="145"/>
      <c r="Q195"/>
      <c r="R195"/>
      <c r="S195"/>
      <c r="T195"/>
      <c r="U195"/>
      <c r="V195"/>
      <c r="W195"/>
      <c r="X195"/>
      <c r="Y195"/>
    </row>
    <row r="196" spans="1:25" x14ac:dyDescent="0.2">
      <c r="A196" s="118"/>
      <c r="B196" s="116" t="str">
        <f>Visangud!C114</f>
        <v>157Y-158Y</v>
      </c>
      <c r="C196" s="116">
        <f>Visangud!U114</f>
        <v>258.13854421244542</v>
      </c>
      <c r="D196" s="10" t="s">
        <v>31</v>
      </c>
      <c r="E196" s="12">
        <f>[1]!ripe(E$191,[1]!juhe($S$7,6),$C196,0)</f>
        <v>3.1735710170909739</v>
      </c>
      <c r="F196" s="12">
        <f>[1]!ripe(F$191,[1]!juhe($S$7,6),$C196,0)</f>
        <v>3.2506404263499133</v>
      </c>
      <c r="G196" s="12">
        <f>[1]!ripe(G$191,[1]!juhe($S$7,6),$C196,0)</f>
        <v>3.3275663849588915</v>
      </c>
      <c r="H196" s="12">
        <f>[1]!ripe(H$191,[1]!juhe($S$7,6),$C196,0)</f>
        <v>3.4042672515768015</v>
      </c>
      <c r="I196" s="12">
        <f>[1]!ripe(I$191,[1]!juhe($S$7,6),$C196,0)</f>
        <v>3.4806842634024919</v>
      </c>
      <c r="J196" s="12">
        <f>[1]!ripe(J$191,[1]!juhe($S$7,6),$C196,0)</f>
        <v>3.5567588398101497</v>
      </c>
      <c r="K196" s="12">
        <f>[1]!ripe(K$191,[1]!juhe($S$7,6),$C196,0)</f>
        <v>3.6324418030323229</v>
      </c>
      <c r="L196" s="12">
        <f>[1]!ripe(L$191,[1]!juhe($S$7,6),$C196,0)</f>
        <v>3.7076866493398892</v>
      </c>
      <c r="M196" s="12">
        <f>[1]!ripe(M$191,[1]!juhe($S$7,6),$C196,0)</f>
        <v>3.7824600361473175</v>
      </c>
      <c r="N196" s="12">
        <f>[1]!ripe(N$191,[1]!juhe($S$7,6),$C196,0)</f>
        <v>3.8567269612390955</v>
      </c>
      <c r="O196" s="146"/>
      <c r="Q196"/>
      <c r="R196"/>
      <c r="S196"/>
      <c r="T196"/>
      <c r="U196"/>
      <c r="V196"/>
      <c r="W196"/>
      <c r="X196"/>
      <c r="Y196"/>
    </row>
    <row r="197" spans="1:25" x14ac:dyDescent="0.2">
      <c r="A197" s="118"/>
      <c r="B197" s="116" t="str">
        <f>Visangud!C115</f>
        <v>158Y-159Y</v>
      </c>
      <c r="C197" s="116">
        <f>Visangud!U115</f>
        <v>349.84056036989239</v>
      </c>
      <c r="D197" s="10" t="s">
        <v>31</v>
      </c>
      <c r="E197" s="12">
        <f>[1]!ripe(E$191,[1]!juhe($S$7,6),$C197,0)</f>
        <v>5.8288493145319107</v>
      </c>
      <c r="F197" s="12">
        <f>[1]!ripe(F$191,[1]!juhe($S$7,6),$C197,0)</f>
        <v>5.9704015189448834</v>
      </c>
      <c r="G197" s="12">
        <f>[1]!ripe(G$191,[1]!juhe($S$7,6),$C197,0)</f>
        <v>6.1116902497446333</v>
      </c>
      <c r="H197" s="12">
        <f>[1]!ripe(H$191,[1]!juhe($S$7,6),$C197,0)</f>
        <v>6.2525655575294952</v>
      </c>
      <c r="I197" s="12">
        <f>[1]!ripe(I$191,[1]!juhe($S$7,6),$C197,0)</f>
        <v>6.3929195135619787</v>
      </c>
      <c r="J197" s="12">
        <f>[1]!ripe(J$191,[1]!juhe($S$7,6),$C197,0)</f>
        <v>6.5326445237032509</v>
      </c>
      <c r="K197" s="12">
        <f>[1]!ripe(K$191,[1]!juhe($S$7,6),$C197,0)</f>
        <v>6.6716502639005126</v>
      </c>
      <c r="L197" s="12">
        <f>[1]!ripe(L$191,[1]!juhe($S$7,6),$C197,0)</f>
        <v>6.8098513214662404</v>
      </c>
      <c r="M197" s="12">
        <f>[1]!ripe(M$191,[1]!juhe($S$7,6),$C197,0)</f>
        <v>6.9471864565839097</v>
      </c>
      <c r="N197" s="12">
        <f>[1]!ripe(N$191,[1]!juhe($S$7,6),$C197,0)</f>
        <v>7.0835913812200095</v>
      </c>
      <c r="O197" s="146"/>
      <c r="Q197"/>
      <c r="R197"/>
      <c r="S197"/>
      <c r="T197"/>
      <c r="U197"/>
      <c r="V197"/>
      <c r="W197"/>
      <c r="X197"/>
      <c r="Y197"/>
    </row>
    <row r="198" spans="1:25" x14ac:dyDescent="0.2">
      <c r="A198" s="118"/>
      <c r="B198" s="116" t="str">
        <f>Visangud!C116</f>
        <v>159Y-160Y</v>
      </c>
      <c r="C198" s="116">
        <f>Visangud!U116</f>
        <v>263.17486264435325</v>
      </c>
      <c r="D198" s="10" t="s">
        <v>31</v>
      </c>
      <c r="E198" s="12">
        <f>[1]!ripe(E$191,[1]!juhe($S$7,6),$C198,0)</f>
        <v>3.2986126348290354</v>
      </c>
      <c r="F198" s="12">
        <f>[1]!ripe(F$191,[1]!juhe($S$7,6),$C198,0)</f>
        <v>3.3787186497161317</v>
      </c>
      <c r="G198" s="12">
        <f>[1]!ripe(G$191,[1]!juhe($S$7,6),$C198,0)</f>
        <v>3.458675561865685</v>
      </c>
      <c r="H198" s="12">
        <f>[1]!ripe(H$191,[1]!juhe($S$7,6),$C198,0)</f>
        <v>3.5383985131926385</v>
      </c>
      <c r="I198" s="12">
        <f>[1]!ripe(I$191,[1]!juhe($S$7,6),$C198,0)</f>
        <v>3.6178264255874146</v>
      </c>
      <c r="J198" s="12">
        <f>[1]!ripe(J$191,[1]!juhe($S$7,6),$C198,0)</f>
        <v>3.6968984102936493</v>
      </c>
      <c r="K198" s="12">
        <f>[1]!ripe(K$191,[1]!juhe($S$7,6),$C198,0)</f>
        <v>3.7755633518946099</v>
      </c>
      <c r="L198" s="12">
        <f>[1]!ripe(L$191,[1]!juhe($S$7,6),$C198,0)</f>
        <v>3.8537729143714627</v>
      </c>
      <c r="M198" s="12">
        <f>[1]!ripe(M$191,[1]!juhe($S$7,6),$C198,0)</f>
        <v>3.9314924414101324</v>
      </c>
      <c r="N198" s="12">
        <f>[1]!ripe(N$191,[1]!juhe($S$7,6),$C198,0)</f>
        <v>4.0086855516756144</v>
      </c>
      <c r="O198" s="146"/>
      <c r="Q198"/>
      <c r="R198"/>
      <c r="S198"/>
      <c r="T198"/>
      <c r="U198"/>
      <c r="V198"/>
      <c r="W198"/>
      <c r="X198"/>
      <c r="Y198"/>
    </row>
    <row r="199" spans="1:25" x14ac:dyDescent="0.2">
      <c r="A199" s="118"/>
      <c r="B199" s="116" t="str">
        <f>Visangud!C117</f>
        <v>160Y-161Y</v>
      </c>
      <c r="C199" s="116">
        <f>Visangud!U117</f>
        <v>266.87172728691138</v>
      </c>
      <c r="D199" s="10" t="s">
        <v>31</v>
      </c>
      <c r="E199" s="12">
        <f>[1]!ripe(E$191,[1]!juhe($S$7,6),$C199,0)</f>
        <v>3.3919359380883463</v>
      </c>
      <c r="F199" s="12">
        <f>[1]!ripe(F$191,[1]!juhe($S$7,6),$C199,0)</f>
        <v>3.4743082869612127</v>
      </c>
      <c r="G199" s="12">
        <f>[1]!ripe(G$191,[1]!juhe($S$7,6),$C199,0)</f>
        <v>3.5565273147291392</v>
      </c>
      <c r="H199" s="12">
        <f>[1]!ripe(H$191,[1]!juhe($S$7,6),$C199,0)</f>
        <v>3.6385057625290211</v>
      </c>
      <c r="I199" s="12">
        <f>[1]!ripe(I$191,[1]!juhe($S$7,6),$C199,0)</f>
        <v>3.7201808242487604</v>
      </c>
      <c r="J199" s="12">
        <f>[1]!ripe(J$191,[1]!juhe($S$7,6),$C199,0)</f>
        <v>3.8014898884865955</v>
      </c>
      <c r="K199" s="12">
        <f>[1]!ripe(K$191,[1]!juhe($S$7,6),$C199,0)</f>
        <v>3.8823803936846235</v>
      </c>
      <c r="L199" s="12">
        <f>[1]!ripe(L$191,[1]!juhe($S$7,6),$C199,0)</f>
        <v>3.9628026363166846</v>
      </c>
      <c r="M199" s="12">
        <f>[1]!ripe(M$191,[1]!juhe($S$7,6),$C199,0)</f>
        <v>4.0427209795832493</v>
      </c>
      <c r="N199" s="12">
        <f>[1]!ripe(N$191,[1]!juhe($S$7,6),$C199,0)</f>
        <v>4.1220980128601123</v>
      </c>
      <c r="O199" s="146"/>
      <c r="Q199"/>
      <c r="R199"/>
      <c r="S199"/>
      <c r="T199"/>
      <c r="U199"/>
      <c r="V199"/>
      <c r="W199"/>
      <c r="X199"/>
      <c r="Y199"/>
    </row>
    <row r="200" spans="1:25" x14ac:dyDescent="0.2">
      <c r="A200" s="118"/>
      <c r="B200" s="116" t="str">
        <f>Visangud!C118</f>
        <v>161Y-162Y</v>
      </c>
      <c r="C200" s="116">
        <f>Visangud!U118</f>
        <v>418.9151220117119</v>
      </c>
      <c r="D200" s="10" t="s">
        <v>31</v>
      </c>
      <c r="E200" s="12">
        <f>[1]!ripe(E$191,[1]!juhe($S$7,6),$C200,0)</f>
        <v>8.357850219251203</v>
      </c>
      <c r="F200" s="12">
        <f>[1]!ripe(F$191,[1]!juhe($S$7,6),$C200,0)</f>
        <v>8.5608186026916435</v>
      </c>
      <c r="G200" s="12">
        <f>[1]!ripe(G$191,[1]!juhe($S$7,6),$C200,0)</f>
        <v>8.7634091975022486</v>
      </c>
      <c r="H200" s="12">
        <f>[1]!ripe(H$191,[1]!juhe($S$7,6),$C200,0)</f>
        <v>8.9654069947555382</v>
      </c>
      <c r="I200" s="12">
        <f>[1]!ripe(I$191,[1]!juhe($S$7,6),$C200,0)</f>
        <v>9.1666572379680904</v>
      </c>
      <c r="J200" s="12">
        <f>[1]!ripe(J$191,[1]!juhe($S$7,6),$C200,0)</f>
        <v>9.3670056504296468</v>
      </c>
      <c r="K200" s="12">
        <f>[1]!ripe(K$191,[1]!juhe($S$7,6),$C200,0)</f>
        <v>9.5663227186009596</v>
      </c>
      <c r="L200" s="12">
        <f>[1]!ripe(L$191,[1]!juhe($S$7,6),$C200,0)</f>
        <v>9.7644859712341638</v>
      </c>
      <c r="M200" s="12">
        <f>[1]!ripe(M$191,[1]!juhe($S$7,6),$C200,0)</f>
        <v>9.9614075979937464</v>
      </c>
      <c r="N200" s="12">
        <f>[1]!ripe(N$191,[1]!juhe($S$7,6),$C200,0)</f>
        <v>10.156995417777406</v>
      </c>
      <c r="O200" s="146"/>
      <c r="Q200"/>
      <c r="R200"/>
      <c r="S200"/>
      <c r="T200"/>
      <c r="U200"/>
      <c r="V200"/>
      <c r="W200"/>
      <c r="X200"/>
      <c r="Y200"/>
    </row>
    <row r="201" spans="1:25" x14ac:dyDescent="0.2">
      <c r="A201" s="118"/>
      <c r="B201" s="116" t="str">
        <f>Visangud!C119</f>
        <v>162Y-163Y</v>
      </c>
      <c r="C201" s="116">
        <f>Visangud!U119</f>
        <v>408.63463790667407</v>
      </c>
      <c r="D201" s="10" t="s">
        <v>31</v>
      </c>
      <c r="E201" s="12">
        <f>[1]!ripe(E$191,[1]!juhe($S$7,6),$C201,0)</f>
        <v>7.9526681750170338</v>
      </c>
      <c r="F201" s="12">
        <f>[1]!ripe(F$191,[1]!juhe($S$7,6),$C201,0)</f>
        <v>8.1457968099144953</v>
      </c>
      <c r="G201" s="12">
        <f>[1]!ripe(G$191,[1]!juhe($S$7,6),$C201,0)</f>
        <v>8.3385659710795323</v>
      </c>
      <c r="H201" s="12">
        <f>[1]!ripe(H$191,[1]!juhe($S$7,6),$C201,0)</f>
        <v>8.5307710730493653</v>
      </c>
      <c r="I201" s="12">
        <f>[1]!ripe(I$191,[1]!juhe($S$7,6),$C201,0)</f>
        <v>8.7222648618139011</v>
      </c>
      <c r="J201" s="12">
        <f>[1]!ripe(J$191,[1]!juhe($S$7,6),$C201,0)</f>
        <v>8.912900539877171</v>
      </c>
      <c r="K201" s="12">
        <f>[1]!ripe(K$191,[1]!juhe($S$7,6),$C201,0)</f>
        <v>9.1025548724150553</v>
      </c>
      <c r="L201" s="12">
        <f>[1]!ripe(L$191,[1]!juhe($S$7,6),$C201,0)</f>
        <v>9.2911113254900339</v>
      </c>
      <c r="M201" s="12">
        <f>[1]!ripe(M$191,[1]!juhe($S$7,6),$C201,0)</f>
        <v>9.4784863457430077</v>
      </c>
      <c r="N201" s="12">
        <f>[1]!ripe(N$191,[1]!juhe($S$7,6),$C201,0)</f>
        <v>9.6645922209394453</v>
      </c>
      <c r="O201" s="146"/>
      <c r="Q201"/>
      <c r="R201"/>
      <c r="S201"/>
      <c r="T201"/>
      <c r="U201"/>
      <c r="V201"/>
      <c r="W201"/>
      <c r="X201"/>
      <c r="Y201"/>
    </row>
    <row r="202" spans="1:25" x14ac:dyDescent="0.2">
      <c r="A202" s="118"/>
      <c r="B202" s="116" t="str">
        <f>Visangud!C120</f>
        <v>163Y-164Y</v>
      </c>
      <c r="C202" s="116">
        <f>Visangud!U120</f>
        <v>408.74579832674624</v>
      </c>
      <c r="D202" s="10" t="s">
        <v>31</v>
      </c>
      <c r="E202" s="12">
        <f>[1]!ripe(E$191,[1]!juhe($S$7,6),$C202,0)</f>
        <v>7.9569954742362272</v>
      </c>
      <c r="F202" s="12">
        <f>[1]!ripe(F$191,[1]!juhe($S$7,6),$C202,0)</f>
        <v>8.1502291965549922</v>
      </c>
      <c r="G202" s="12">
        <f>[1]!ripe(G$191,[1]!juhe($S$7,6),$C202,0)</f>
        <v>8.3431032495402633</v>
      </c>
      <c r="H202" s="12">
        <f>[1]!ripe(H$191,[1]!juhe($S$7,6),$C202,0)</f>
        <v>8.5354129364078162</v>
      </c>
      <c r="I202" s="12">
        <f>[1]!ripe(I$191,[1]!juhe($S$7,6),$C202,0)</f>
        <v>8.7270109230219735</v>
      </c>
      <c r="J202" s="12">
        <f>[1]!ripe(J$191,[1]!juhe($S$7,6),$C202,0)</f>
        <v>8.917750332009593</v>
      </c>
      <c r="K202" s="12">
        <f>[1]!ripe(K$191,[1]!juhe($S$7,6),$C202,0)</f>
        <v>9.1075078614905713</v>
      </c>
      <c r="L202" s="12">
        <f>[1]!ripe(L$191,[1]!juhe($S$7,6),$C202,0)</f>
        <v>9.2961669141175776</v>
      </c>
      <c r="M202" s="12">
        <f>[1]!ripe(M$191,[1]!juhe($S$7,6),$C202,0)</f>
        <v>9.483643891067473</v>
      </c>
      <c r="N202" s="12">
        <f>[1]!ripe(N$191,[1]!juhe($S$7,6),$C202,0)</f>
        <v>9.6698510323787144</v>
      </c>
      <c r="O202" s="146"/>
      <c r="Q202"/>
      <c r="R202"/>
      <c r="S202"/>
      <c r="T202"/>
      <c r="U202"/>
      <c r="V202"/>
      <c r="W202"/>
      <c r="X202"/>
      <c r="Y202"/>
    </row>
    <row r="203" spans="1:25" x14ac:dyDescent="0.2">
      <c r="A203" s="118"/>
      <c r="B203" s="130"/>
      <c r="C203" s="116">
        <f>Visangud!U23</f>
        <v>0</v>
      </c>
      <c r="D203" s="10" t="s">
        <v>31</v>
      </c>
      <c r="E203" s="12" t="e">
        <f>[1]!ripe(E$191,[1]!juhe($S$7,6),$C203,0)</f>
        <v>#VALUE!</v>
      </c>
      <c r="F203" s="12" t="e">
        <f>[1]!ripe(F$191,[1]!juhe($S$7,6),$C203,0)</f>
        <v>#VALUE!</v>
      </c>
      <c r="G203" s="12" t="e">
        <f>[1]!ripe(G$191,[1]!juhe($S$7,6),$C203,0)</f>
        <v>#VALUE!</v>
      </c>
      <c r="H203" s="12" t="e">
        <f>[1]!ripe(H$191,[1]!juhe($S$7,6),$C203,0)</f>
        <v>#VALUE!</v>
      </c>
      <c r="I203" s="12" t="e">
        <f>[1]!ripe(I$191,[1]!juhe($S$7,6),$C203,0)</f>
        <v>#VALUE!</v>
      </c>
      <c r="J203" s="12" t="e">
        <f>[1]!ripe(J$191,[1]!juhe($S$7,6),$C203,0)</f>
        <v>#VALUE!</v>
      </c>
      <c r="K203" s="12" t="e">
        <f>[1]!ripe(K$191,[1]!juhe($S$7,6),$C203,0)</f>
        <v>#VALUE!</v>
      </c>
      <c r="L203" s="12" t="e">
        <f>[1]!ripe(L$191,[1]!juhe($S$7,6),$C203,0)</f>
        <v>#VALUE!</v>
      </c>
      <c r="M203" s="12" t="e">
        <f>[1]!ripe(M$191,[1]!juhe($S$7,6),$C203,0)</f>
        <v>#VALUE!</v>
      </c>
      <c r="N203" s="12" t="e">
        <f>[1]!ripe(N$191,[1]!juhe($S$7,6),$C203,0)</f>
        <v>#VALUE!</v>
      </c>
      <c r="O203" s="146"/>
      <c r="Q203"/>
      <c r="R203"/>
      <c r="S203"/>
      <c r="T203"/>
      <c r="U203"/>
      <c r="V203"/>
      <c r="W203"/>
      <c r="X203"/>
      <c r="Y203"/>
    </row>
    <row r="204" spans="1:25" s="128" customFormat="1" hidden="1" x14ac:dyDescent="0.2">
      <c r="A204" s="220">
        <v>1</v>
      </c>
      <c r="B204" s="221" t="str">
        <f>Q205</f>
        <v>164Y - L507 165</v>
      </c>
      <c r="C204" s="222">
        <f>R205</f>
        <v>427.07131577176727</v>
      </c>
      <c r="D204" s="133" t="s">
        <v>137</v>
      </c>
      <c r="E204" s="134">
        <f>[1]!Olekuvorrand($C204,$S205,$X205,$W205,$V205,E$4,[1]!juhe($S205,6),TRUE)</f>
        <v>130.66452741622925</v>
      </c>
      <c r="F204" s="134">
        <f>[1]!Olekuvorrand($C204,$S205,$X205,$W205,$V205,F$4,[1]!juhe($S205,6),TRUE)</f>
        <v>128.3298134803772</v>
      </c>
      <c r="G204" s="134">
        <f>[1]!Olekuvorrand($C204,$S205,$X205,$W205,$V205,G$4,[1]!juhe($S205,6),TRUE)</f>
        <v>126.09082460403442</v>
      </c>
      <c r="H204" s="134">
        <f>[1]!Olekuvorrand($C204,$S205,$X205,$W205,$V205,H$4,[1]!juhe($S205,6),TRUE)</f>
        <v>123.94267320632935</v>
      </c>
      <c r="I204" s="134">
        <f>[1]!Olekuvorrand($C204,$S205,$X205,$W205,$V205,I$4,[1]!juhe($S205,6),TRUE)</f>
        <v>121.88047170639038</v>
      </c>
      <c r="J204" s="134">
        <f>[1]!Olekuvorrand($C204,$S205,$X205,$W205,$V205,J$4,[1]!juhe($S205,6),TRUE)</f>
        <v>119.89957094192505</v>
      </c>
      <c r="K204" s="134">
        <f>[1]!Olekuvorrand($C204,$S205,$X205,$W205,$V205,K$4,[1]!juhe($S205,6),TRUE)</f>
        <v>117.99579858779907</v>
      </c>
      <c r="L204" s="134">
        <f>[1]!Olekuvorrand($C204,$S205,$X205,$W205,$V205,L$4,[1]!juhe($S205,6),TRUE)</f>
        <v>116.16498231887817</v>
      </c>
      <c r="M204" s="134">
        <f>[1]!Olekuvorrand($C204,$S205,$X205,$W205,$V205,M$4,[1]!juhe($S205,6),TRUE)</f>
        <v>114.40330743789673</v>
      </c>
      <c r="N204" s="134">
        <f>[1]!Olekuvorrand($C204,$S205,$X205,$W205,$V205,N$4,[1]!juhe($S205,6),TRUE)</f>
        <v>112.70731687545776</v>
      </c>
      <c r="O204" s="236">
        <f>T205</f>
        <v>119.89957094192505</v>
      </c>
      <c r="Q204"/>
      <c r="R204"/>
      <c r="S204"/>
      <c r="T204"/>
      <c r="U204"/>
      <c r="V204"/>
      <c r="W204"/>
      <c r="X204"/>
      <c r="Y204"/>
    </row>
    <row r="205" spans="1:25" s="128" customFormat="1" x14ac:dyDescent="0.2">
      <c r="A205" s="220"/>
      <c r="B205" s="221"/>
      <c r="C205" s="222"/>
      <c r="D205" s="133" t="s">
        <v>32</v>
      </c>
      <c r="E205" s="134">
        <f>E204*[1]!juhe($S205,2)/10</f>
        <v>876.75897896289825</v>
      </c>
      <c r="F205" s="134">
        <f>F204*[1]!juhe($S205,2)/10</f>
        <v>861.09304845333099</v>
      </c>
      <c r="G205" s="134">
        <f>G204*[1]!juhe($S205,2)/10</f>
        <v>846.06943309307098</v>
      </c>
      <c r="H205" s="134">
        <f>H204*[1]!juhe($S205,2)/10</f>
        <v>831.65533721446991</v>
      </c>
      <c r="I205" s="134">
        <f>I204*[1]!juhe($S205,2)/10</f>
        <v>817.81796514987934</v>
      </c>
      <c r="J205" s="134">
        <f>J204*[1]!juhe($S205,2)/10</f>
        <v>804.52612102031696</v>
      </c>
      <c r="K205" s="134">
        <f>K204*[1]!juhe($S205,2)/10</f>
        <v>791.75180852413166</v>
      </c>
      <c r="L205" s="134">
        <f>L204*[1]!juhe($S205,2)/10</f>
        <v>779.46703135967243</v>
      </c>
      <c r="M205" s="134">
        <f>M204*[1]!juhe($S205,2)/10</f>
        <v>767.64619290828693</v>
      </c>
      <c r="N205" s="134">
        <f>N204*[1]!juhe($S205,2)/10</f>
        <v>756.26609623432148</v>
      </c>
      <c r="O205" s="236"/>
      <c r="Q205" s="138" t="str">
        <f>'Trossi rež'!V$3</f>
        <v>164Y - L507 165</v>
      </c>
      <c r="R205" s="55">
        <f>'Trossi rež'!V$4</f>
        <v>427.07131577176727</v>
      </c>
      <c r="S205" s="3" t="str">
        <f>'Trossi rež'!V$5</f>
        <v>9,9-S1A - 19</v>
      </c>
      <c r="T205" s="3">
        <f>'Trossi rež'!V$8</f>
        <v>119.89957094192505</v>
      </c>
      <c r="U205">
        <f>'Trossi rež'!V$17</f>
        <v>6</v>
      </c>
      <c r="V205">
        <f>'Trossi rež'!V$18</f>
        <v>0.2763686381582891</v>
      </c>
      <c r="W205">
        <f>'Trossi rež'!V$19</f>
        <v>-5</v>
      </c>
      <c r="X205" s="3">
        <f>'Trossi rež'!V$20</f>
        <v>429.51959371566772</v>
      </c>
      <c r="Y205">
        <v>1</v>
      </c>
    </row>
    <row r="206" spans="1:25" s="128" customFormat="1" x14ac:dyDescent="0.2">
      <c r="A206" s="220"/>
      <c r="B206" s="221"/>
      <c r="C206" s="222"/>
      <c r="D206" s="133" t="s">
        <v>31</v>
      </c>
      <c r="E206" s="135">
        <f>[1]!ripe([1]!Olekuvorrand($C204,$S205,$X205,$W205,$V205,E$4,[1]!juhe($S205,6),TRUE),[1]!juhe($S205,6),$C204,0)</f>
        <v>9.3348404415363628</v>
      </c>
      <c r="F206" s="135">
        <f>[1]!ripe([1]!Olekuvorrand($C204,$S205,$X205,$W205,$V205,F$4,[1]!juhe($S205,6),TRUE),[1]!juhe($S205,6),$C204,0)</f>
        <v>9.5046698948546489</v>
      </c>
      <c r="G206" s="135">
        <f>[1]!ripe([1]!Olekuvorrand($C204,$S205,$X205,$W205,$V205,G$4,[1]!juhe($S205,6),TRUE),[1]!juhe($S205,6),$C204,0)</f>
        <v>9.6734438737283561</v>
      </c>
      <c r="H206" s="135">
        <f>[1]!ripe([1]!Olekuvorrand($C204,$S205,$X205,$W205,$V205,H$4,[1]!juhe($S205,6),TRUE),[1]!juhe($S205,6),$C204,0)</f>
        <v>9.8411022067334741</v>
      </c>
      <c r="I206" s="135">
        <f>[1]!ripe([1]!Olekuvorrand($C204,$S205,$X205,$W205,$V205,I$4,[1]!juhe($S205,6),TRUE),[1]!juhe($S205,6),$C204,0)</f>
        <v>10.007612357602166</v>
      </c>
      <c r="J206" s="135">
        <f>[1]!ripe([1]!Olekuvorrand($C204,$S205,$X205,$W205,$V205,J$4,[1]!juhe($S205,6),TRUE),[1]!juhe($S205,6),$C204,0)</f>
        <v>10.172951456098598</v>
      </c>
      <c r="K206" s="135">
        <f>[1]!ripe([1]!Olekuvorrand($C204,$S205,$X205,$W205,$V205,K$4,[1]!juhe($S205,6),TRUE),[1]!juhe($S205,6),$C204,0)</f>
        <v>10.337084280942996</v>
      </c>
      <c r="L206" s="135">
        <f>[1]!ripe([1]!Olekuvorrand($C204,$S205,$X205,$W205,$V205,L$4,[1]!juhe($S205,6),TRUE),[1]!juhe($S205,6),$C204,0)</f>
        <v>10.500001725571929</v>
      </c>
      <c r="M206" s="135">
        <f>[1]!ripe([1]!Olekuvorrand($C204,$S205,$X205,$W205,$V205,M$4,[1]!juhe($S205,6),TRUE),[1]!juhe($S205,6),$C204,0)</f>
        <v>10.661689265071111</v>
      </c>
      <c r="N206" s="135">
        <f>[1]!ripe([1]!Olekuvorrand($C204,$S205,$X205,$W205,$V205,N$4,[1]!juhe($S205,6),TRUE),[1]!juhe($S205,6),$C204,0)</f>
        <v>10.822123608417234</v>
      </c>
      <c r="O206" s="236"/>
      <c r="Q206"/>
      <c r="R206"/>
      <c r="S206"/>
      <c r="T206"/>
      <c r="U206"/>
      <c r="V206"/>
      <c r="W206"/>
      <c r="X206"/>
      <c r="Y206"/>
    </row>
    <row r="207" spans="1:25" s="128" customFormat="1" x14ac:dyDescent="0.2">
      <c r="A207" s="220"/>
      <c r="B207" s="221"/>
      <c r="C207" s="222"/>
      <c r="D207" s="133" t="s">
        <v>247</v>
      </c>
      <c r="E207" s="135">
        <f>[1]!ripe([1]!Olekuvorrand($C204,$S205,$X205,$W205,$V205,E$4,[1]!juhe($S205,6)),[1]!juhe($S205,6),$C204,0)</f>
        <v>9.3348404415363628</v>
      </c>
      <c r="F207" s="135">
        <f>[1]!ripe([1]!Olekuvorrand($C204,$S205,$X205,$W205,$V205,F$4,[1]!juhe($S205,6)),[1]!juhe($S205,6),$C204,0)</f>
        <v>9.5046698948546489</v>
      </c>
      <c r="G207" s="135">
        <f>[1]!ripe([1]!Olekuvorrand($C204,$S205,$X205,$W205,$V205,G$4,[1]!juhe($S205,6)),[1]!juhe($S205,6),$C204,0)</f>
        <v>9.6734438737283561</v>
      </c>
      <c r="H207" s="135">
        <f>[1]!ripe([1]!Olekuvorrand($C204,$S205,$X205,$W205,$V205,H$4,[1]!juhe($S205,6)),[1]!juhe($S205,6),$C204,0)</f>
        <v>9.8411022067334741</v>
      </c>
      <c r="I207" s="135">
        <f>[1]!ripe([1]!Olekuvorrand($C204,$S205,$X205,$W205,$V205,I$4,[1]!juhe($S205,6)),[1]!juhe($S205,6),$C204,0)</f>
        <v>10.007612357602166</v>
      </c>
      <c r="J207" s="135">
        <f>[1]!ripe([1]!Olekuvorrand($C204,$S205,$X205,$W205,$V205,J$4,[1]!juhe($S205,6)),[1]!juhe($S205,6),$C204,0)</f>
        <v>10.172951456098598</v>
      </c>
      <c r="K207" s="135">
        <f>[1]!ripe([1]!Olekuvorrand($C204,$S205,$X205,$W205,$V205,K$4,[1]!juhe($S205,6)),[1]!juhe($S205,6),$C204,0)</f>
        <v>10.337084280942996</v>
      </c>
      <c r="L207" s="135">
        <f>[1]!ripe([1]!Olekuvorrand($C204,$S205,$X205,$W205,$V205,L$4,[1]!juhe($S205,6)),[1]!juhe($S205,6),$C204,0)</f>
        <v>10.500001725571929</v>
      </c>
      <c r="M207" s="135">
        <f>[1]!ripe([1]!Olekuvorrand($C204,$S205,$X205,$W205,$V205,M$4,[1]!juhe($S205,6)),[1]!juhe($S205,6),$C204,0)</f>
        <v>10.661689265071111</v>
      </c>
      <c r="N207" s="135">
        <f>[1]!ripe([1]!Olekuvorrand($C204,$S205,$X205,$W205,$V205,N$4,[1]!juhe($S205,6)),[1]!juhe($S205,6),$C204,0)</f>
        <v>10.822123608417234</v>
      </c>
      <c r="O207" s="236"/>
      <c r="Q207"/>
      <c r="R207"/>
      <c r="S207"/>
      <c r="T207"/>
      <c r="U207"/>
      <c r="V207"/>
      <c r="W207"/>
      <c r="X207"/>
      <c r="Y207"/>
    </row>
    <row r="208" spans="1:25" x14ac:dyDescent="0.2">
      <c r="A208" s="114"/>
      <c r="B208" s="116" t="str">
        <f>Visangud!C122</f>
        <v>164Y-L105B 165</v>
      </c>
      <c r="C208" s="116">
        <f>Visangud!W122</f>
        <v>291.05</v>
      </c>
      <c r="D208" s="10" t="s">
        <v>31</v>
      </c>
      <c r="E208" s="12">
        <f>[1]!ripe(E$204,[1]!juhe($S$7,6),$C208,0)</f>
        <v>4.3355210604648606</v>
      </c>
      <c r="F208" s="12">
        <f>[1]!ripe(F$204,[1]!juhe($S$7,6),$C208,0)</f>
        <v>4.414397520770752</v>
      </c>
      <c r="G208" s="12">
        <f>[1]!ripe(G$204,[1]!juhe($S$7,6),$C208,0)</f>
        <v>4.4927837711248051</v>
      </c>
      <c r="H208" s="12">
        <f>[1]!ripe(H$204,[1]!juhe($S$7,6),$C208,0)</f>
        <v>4.5706518652029597</v>
      </c>
      <c r="I208" s="12">
        <f>[1]!ripe(I$204,[1]!juhe($S$7,6),$C208,0)</f>
        <v>4.6479866916944967</v>
      </c>
      <c r="J208" s="12">
        <f>[1]!ripe(J$204,[1]!juhe($S$7,6),$C208,0)</f>
        <v>4.7247776286300587</v>
      </c>
      <c r="K208" s="12">
        <f>[1]!ripe(K$204,[1]!juhe($S$7,6),$C208,0)</f>
        <v>4.8010083176582432</v>
      </c>
      <c r="L208" s="12">
        <f>[1]!ripe(L$204,[1]!juhe($S$7,6),$C208,0)</f>
        <v>4.8766745292801321</v>
      </c>
      <c r="M208" s="12">
        <f>[1]!ripe(M$204,[1]!juhe($S$7,6),$C208,0)</f>
        <v>4.9517695174702112</v>
      </c>
      <c r="N208" s="12">
        <f>[1]!ripe(N$204,[1]!juhe($S$7,6),$C208,0)</f>
        <v>5.026282464826437</v>
      </c>
      <c r="O208" s="145"/>
      <c r="Q208"/>
      <c r="R208"/>
      <c r="S208"/>
      <c r="T208"/>
      <c r="U208"/>
      <c r="V208"/>
      <c r="W208"/>
      <c r="X208"/>
      <c r="Y208"/>
    </row>
    <row r="209" spans="1:25" x14ac:dyDescent="0.2">
      <c r="A209" s="118"/>
      <c r="B209" s="130"/>
      <c r="C209" s="116">
        <f>Visangud!V122</f>
        <v>0</v>
      </c>
      <c r="D209" s="10" t="s">
        <v>31</v>
      </c>
      <c r="E209" s="12" t="e">
        <f>[1]!ripe(E$204,[1]!juhe($S$7,6),$C209,0)</f>
        <v>#VALUE!</v>
      </c>
      <c r="F209" s="12" t="e">
        <f>[1]!ripe(F$204,[1]!juhe($S$7,6),$C209,0)</f>
        <v>#VALUE!</v>
      </c>
      <c r="G209" s="12" t="e">
        <f>[1]!ripe(G$204,[1]!juhe($S$7,6),$C209,0)</f>
        <v>#VALUE!</v>
      </c>
      <c r="H209" s="12" t="e">
        <f>[1]!ripe(H$204,[1]!juhe($S$7,6),$C209,0)</f>
        <v>#VALUE!</v>
      </c>
      <c r="I209" s="12" t="e">
        <f>[1]!ripe(I$204,[1]!juhe($S$7,6),$C209,0)</f>
        <v>#VALUE!</v>
      </c>
      <c r="J209" s="12" t="e">
        <f>[1]!ripe(J$204,[1]!juhe($S$7,6),$C209,0)</f>
        <v>#VALUE!</v>
      </c>
      <c r="K209" s="12" t="e">
        <f>[1]!ripe(K$204,[1]!juhe($S$7,6),$C209,0)</f>
        <v>#VALUE!</v>
      </c>
      <c r="L209" s="12" t="e">
        <f>[1]!ripe(L$204,[1]!juhe($S$7,6),$C209,0)</f>
        <v>#VALUE!</v>
      </c>
      <c r="M209" s="12" t="e">
        <f>[1]!ripe(M$204,[1]!juhe($S$7,6),$C209,0)</f>
        <v>#VALUE!</v>
      </c>
      <c r="N209" s="12" t="e">
        <f>[1]!ripe(N$204,[1]!juhe($S$7,6),$C209,0)</f>
        <v>#VALUE!</v>
      </c>
      <c r="O209" s="146"/>
      <c r="Q209"/>
      <c r="R209"/>
      <c r="S209"/>
      <c r="T209"/>
      <c r="U209"/>
      <c r="V209"/>
      <c r="W209"/>
      <c r="X209"/>
      <c r="Y209"/>
    </row>
  </sheetData>
  <mergeCells count="91">
    <mergeCell ref="A1:C1"/>
    <mergeCell ref="D1:L1"/>
    <mergeCell ref="M1:O1"/>
    <mergeCell ref="A2:C2"/>
    <mergeCell ref="D2:L2"/>
    <mergeCell ref="M2:O2"/>
    <mergeCell ref="U2:X2"/>
    <mergeCell ref="D3:N3"/>
    <mergeCell ref="A5:O5"/>
    <mergeCell ref="A6:A9"/>
    <mergeCell ref="B6:B9"/>
    <mergeCell ref="C6:C9"/>
    <mergeCell ref="O6:O9"/>
    <mergeCell ref="A47:A50"/>
    <mergeCell ref="B47:B50"/>
    <mergeCell ref="C47:C50"/>
    <mergeCell ref="O47:O50"/>
    <mergeCell ref="A61:A64"/>
    <mergeCell ref="B61:B64"/>
    <mergeCell ref="C61:C64"/>
    <mergeCell ref="O61:O64"/>
    <mergeCell ref="A72:A75"/>
    <mergeCell ref="B72:B75"/>
    <mergeCell ref="C72:C75"/>
    <mergeCell ref="O72:O75"/>
    <mergeCell ref="A85:A88"/>
    <mergeCell ref="B85:B88"/>
    <mergeCell ref="C85:C88"/>
    <mergeCell ref="O85:O88"/>
    <mergeCell ref="A91:A95"/>
    <mergeCell ref="B91:B95"/>
    <mergeCell ref="C91:C95"/>
    <mergeCell ref="O91:O95"/>
    <mergeCell ref="A100:A103"/>
    <mergeCell ref="B100:B103"/>
    <mergeCell ref="C100:C103"/>
    <mergeCell ref="O100:O103"/>
    <mergeCell ref="A110:A113"/>
    <mergeCell ref="B110:B113"/>
    <mergeCell ref="C110:C113"/>
    <mergeCell ref="O110:O113"/>
    <mergeCell ref="A117:A120"/>
    <mergeCell ref="B117:B120"/>
    <mergeCell ref="C117:C120"/>
    <mergeCell ref="O117:O120"/>
    <mergeCell ref="A127:A130"/>
    <mergeCell ref="B127:B130"/>
    <mergeCell ref="C127:C130"/>
    <mergeCell ref="O127:O130"/>
    <mergeCell ref="A135:A138"/>
    <mergeCell ref="B135:B138"/>
    <mergeCell ref="C135:C138"/>
    <mergeCell ref="O135:O138"/>
    <mergeCell ref="A141:A144"/>
    <mergeCell ref="B141:B144"/>
    <mergeCell ref="C141:C144"/>
    <mergeCell ref="O141:O144"/>
    <mergeCell ref="A147:A150"/>
    <mergeCell ref="B147:B150"/>
    <mergeCell ref="C147:C150"/>
    <mergeCell ref="O147:O150"/>
    <mergeCell ref="A158:A161"/>
    <mergeCell ref="B158:B161"/>
    <mergeCell ref="C158:C161"/>
    <mergeCell ref="O158:O161"/>
    <mergeCell ref="A167:A170"/>
    <mergeCell ref="B167:B170"/>
    <mergeCell ref="C167:C170"/>
    <mergeCell ref="O167:O170"/>
    <mergeCell ref="A175:A178"/>
    <mergeCell ref="B175:B178"/>
    <mergeCell ref="C175:C178"/>
    <mergeCell ref="O175:O178"/>
    <mergeCell ref="A204:A207"/>
    <mergeCell ref="B204:B207"/>
    <mergeCell ref="C204:C207"/>
    <mergeCell ref="O204:O207"/>
    <mergeCell ref="A184:A187"/>
    <mergeCell ref="B184:B187"/>
    <mergeCell ref="C184:C187"/>
    <mergeCell ref="O184:O187"/>
    <mergeCell ref="A191:A194"/>
    <mergeCell ref="B191:B194"/>
    <mergeCell ref="C191:C194"/>
    <mergeCell ref="O191:O194"/>
    <mergeCell ref="S11:S13"/>
    <mergeCell ref="T11:T13"/>
    <mergeCell ref="U11:U13"/>
    <mergeCell ref="V11:V13"/>
    <mergeCell ref="Q11:Q13"/>
    <mergeCell ref="R11:R13"/>
  </mergeCells>
  <pageMargins left="0.74803149606299213" right="0.28000000000000003" top="0.23622047244094491" bottom="0.39370078740157483" header="0.74803149606299213" footer="0.15748031496062992"/>
  <pageSetup paperSize="9" scale="94" fitToHeight="0" orientation="portrait" r:id="rId1"/>
  <headerFooter alignWithMargins="0">
    <oddHeader>&amp;RLehekülg &amp;P/&amp;N</oddHeader>
    <oddFooter>&amp;R&amp;D</oddFooter>
  </headerFooter>
  <rowBreaks count="3" manualBreakCount="3">
    <brk id="46" max="14" man="1"/>
    <brk id="110" max="14" man="1"/>
    <brk id="1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Lähteandmed</vt:lpstr>
      <vt:lpstr>Visangud</vt:lpstr>
      <vt:lpstr>Juhtme rež 110</vt:lpstr>
      <vt:lpstr>Juhtme rež 330</vt:lpstr>
      <vt:lpstr>Trossi rež</vt:lpstr>
      <vt:lpstr>Trossi rež (2)</vt:lpstr>
      <vt:lpstr>Juhtme mont 110</vt:lpstr>
      <vt:lpstr>Juhtme mont 330</vt:lpstr>
      <vt:lpstr>Trossi mont</vt:lpstr>
      <vt:lpstr>Trossi mont (2)</vt:lpstr>
      <vt:lpstr>hj</vt:lpstr>
      <vt:lpstr>hJ_1</vt:lpstr>
      <vt:lpstr>ht</vt:lpstr>
      <vt:lpstr>ht_2</vt:lpstr>
      <vt:lpstr>JaideJ</vt:lpstr>
      <vt:lpstr>JaideJ_1</vt:lpstr>
      <vt:lpstr>JaideT</vt:lpstr>
      <vt:lpstr>JaideT2</vt:lpstr>
      <vt:lpstr>jaitetegur</vt:lpstr>
      <vt:lpstr>'Juhtme rež 110'!JuheM</vt:lpstr>
      <vt:lpstr>JuheM</vt:lpstr>
      <vt:lpstr>Juhtmed</vt:lpstr>
      <vt:lpstr>kaalutegur</vt:lpstr>
      <vt:lpstr>Köide</vt:lpstr>
      <vt:lpstr>'Juhtme mont 110'!Print_Area</vt:lpstr>
      <vt:lpstr>'Juhtme mont 330'!Print_Area</vt:lpstr>
      <vt:lpstr>'Juhtme rež 110'!Print_Area</vt:lpstr>
      <vt:lpstr>'Juhtme rež 330'!Print_Area</vt:lpstr>
      <vt:lpstr>'Trossi mont'!Print_Area</vt:lpstr>
      <vt:lpstr>'Trossi mont (2)'!Print_Area</vt:lpstr>
      <vt:lpstr>'Trossi rež'!Print_Area</vt:lpstr>
      <vt:lpstr>'Juhtme mont 110'!Print_Titles</vt:lpstr>
      <vt:lpstr>'Juhtme mont 330'!Print_Titles</vt:lpstr>
      <vt:lpstr>'Juhtme rež 110'!Print_Titles</vt:lpstr>
      <vt:lpstr>'Juhtme rež 330'!Print_Titles</vt:lpstr>
      <vt:lpstr>'Trossi mont'!Print_Titles</vt:lpstr>
      <vt:lpstr>'Trossi mont (2)'!Print_Titles</vt:lpstr>
      <vt:lpstr>'Trossi rež'!Print_Titles</vt:lpstr>
      <vt:lpstr>Qj</vt:lpstr>
      <vt:lpstr>QJ_1</vt:lpstr>
      <vt:lpstr>Qt</vt:lpstr>
      <vt:lpstr>Qt_2</vt:lpstr>
      <vt:lpstr>R_1</vt:lpstr>
      <vt:lpstr>R_10</vt:lpstr>
      <vt:lpstr>R_11</vt:lpstr>
      <vt:lpstr>R_12</vt:lpstr>
      <vt:lpstr>R_13</vt:lpstr>
      <vt:lpstr>R_14</vt:lpstr>
      <vt:lpstr>R_15</vt:lpstr>
      <vt:lpstr>R_16</vt:lpstr>
      <vt:lpstr>R_17</vt:lpstr>
      <vt:lpstr>R_18</vt:lpstr>
      <vt:lpstr>R_19</vt:lpstr>
      <vt:lpstr>R_2</vt:lpstr>
      <vt:lpstr>R_20</vt:lpstr>
      <vt:lpstr>R_3</vt:lpstr>
      <vt:lpstr>R_4</vt:lpstr>
      <vt:lpstr>R_5</vt:lpstr>
      <vt:lpstr>R_6</vt:lpstr>
      <vt:lpstr>R_7</vt:lpstr>
      <vt:lpstr>R_8</vt:lpstr>
      <vt:lpstr>R_9</vt:lpstr>
      <vt:lpstr>'Juhtme rež 110'!S0</vt:lpstr>
      <vt:lpstr>'Juhtme rež 330'!S0</vt:lpstr>
      <vt:lpstr>'Trossi rež'!S0</vt:lpstr>
      <vt:lpstr>'Trossi rež (2)'!S0</vt:lpstr>
      <vt:lpstr>zo</vt:lpstr>
      <vt:lpstr>ZoT2</vt:lpstr>
      <vt:lpstr>'Juhtme rež 110'!T0</vt:lpstr>
      <vt:lpstr>'Trossi rež'!T0</vt:lpstr>
      <vt:lpstr>'Trossi rež (2)'!T0</vt:lpstr>
      <vt:lpstr>T0</vt:lpstr>
      <vt:lpstr>tuuletegur</vt:lpstr>
      <vt:lpstr>V_1</vt:lpstr>
      <vt:lpstr>V_2</vt:lpstr>
      <vt:lpstr>V_3</vt:lpstr>
      <vt:lpstr>v_4</vt:lpstr>
    </vt:vector>
  </TitlesOfParts>
  <Company>Eesti Energia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 Karin</dc:creator>
  <cp:lastModifiedBy>Juhan Karin</cp:lastModifiedBy>
  <cp:lastPrinted>2012-11-02T14:02:38Z</cp:lastPrinted>
  <dcterms:created xsi:type="dcterms:W3CDTF">2004-05-16T12:38:22Z</dcterms:created>
  <dcterms:modified xsi:type="dcterms:W3CDTF">2012-11-02T14:26:04Z</dcterms:modified>
</cp:coreProperties>
</file>